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drawings/drawing9.xml" ContentType="application/vnd.openxmlformats-officedocument.drawing+xml"/>
  <Override PartName="/xl/charts/chart10.xml" ContentType="application/vnd.openxmlformats-officedocument.drawingml.chart+xml"/>
  <Override PartName="/xl/drawings/drawing10.xml" ContentType="application/vnd.openxmlformats-officedocument.drawing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Projekte\10_QBM Stuttgart WEBSEITE\01_Aktiv\qbm-website-komplett-2026-10-20\webroot\downloads\"/>
    </mc:Choice>
  </mc:AlternateContent>
  <xr:revisionPtr revIDLastSave="0" documentId="13_ncr:1_{55E34BF9-1611-44B4-9302-BA5A07FCB6B8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Übersicht" sheetId="1" r:id="rId1"/>
    <sheet name="01 Säule-Balken" sheetId="2" r:id="rId2"/>
    <sheet name="02 Linie" sheetId="3" r:id="rId3"/>
    <sheet name="03 Kreis" sheetId="4" r:id="rId4"/>
    <sheet name="04 Fläche" sheetId="5" r:id="rId5"/>
    <sheet name="05 Streu" sheetId="6" r:id="rId6"/>
    <sheet name="06 Histogramm" sheetId="7" r:id="rId7"/>
    <sheet name="07 Boxplot" sheetId="8" r:id="rId8"/>
    <sheet name="08 Netz-Radar" sheetId="9" r:id="rId9"/>
    <sheet name="09 Wasserfall" sheetId="10" r:id="rId10"/>
    <sheet name="10 Heatmap" sheetId="11" r:id="rId11"/>
    <sheet name="11 Fluss" sheetId="12" r:id="rId12"/>
    <sheet name="12 Gantt" sheetId="13" r:id="rId13"/>
    <sheet name="13 Organigramm" sheetId="14" r:id="rId14"/>
    <sheet name="14 Piktogramm" sheetId="15" r:id="rId1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8" i="15" l="1"/>
  <c r="C8" i="15"/>
  <c r="N6" i="15"/>
  <c r="M6" i="15"/>
  <c r="L6" i="15"/>
  <c r="K6" i="15"/>
  <c r="J6" i="15"/>
  <c r="I6" i="15"/>
  <c r="H6" i="15"/>
  <c r="G6" i="15"/>
  <c r="F6" i="15"/>
  <c r="E6" i="15"/>
  <c r="E11" i="13"/>
  <c r="E10" i="13"/>
  <c r="E9" i="13"/>
  <c r="E8" i="13"/>
  <c r="E7" i="13"/>
  <c r="I10" i="11"/>
  <c r="H10" i="11"/>
  <c r="G10" i="11"/>
  <c r="F10" i="11"/>
  <c r="E10" i="11"/>
  <c r="D10" i="11"/>
  <c r="C10" i="11"/>
  <c r="I9" i="11"/>
  <c r="I8" i="11"/>
  <c r="I7" i="11"/>
  <c r="I6" i="11"/>
  <c r="G11" i="10"/>
  <c r="F11" i="10"/>
  <c r="G10" i="10"/>
  <c r="F10" i="10"/>
  <c r="G9" i="10"/>
  <c r="F9" i="10"/>
  <c r="G8" i="10"/>
  <c r="F8" i="10"/>
  <c r="G7" i="10"/>
  <c r="F7" i="10"/>
  <c r="H6" i="10"/>
  <c r="D6" i="10"/>
  <c r="E11" i="9"/>
  <c r="E10" i="9"/>
  <c r="E9" i="9"/>
  <c r="E8" i="9"/>
  <c r="E7" i="9"/>
  <c r="E6" i="9"/>
  <c r="F33" i="8"/>
  <c r="F41" i="8" s="1"/>
  <c r="E33" i="8"/>
  <c r="E41" i="8" s="1"/>
  <c r="D33" i="8"/>
  <c r="D41" i="8" s="1"/>
  <c r="C33" i="8"/>
  <c r="C41" i="8" s="1"/>
  <c r="F32" i="8"/>
  <c r="F39" i="8" s="1"/>
  <c r="E32" i="8"/>
  <c r="E39" i="8" s="1"/>
  <c r="D32" i="8"/>
  <c r="D39" i="8" s="1"/>
  <c r="C32" i="8"/>
  <c r="C39" i="8" s="1"/>
  <c r="F31" i="8"/>
  <c r="F38" i="8" s="1"/>
  <c r="E31" i="8"/>
  <c r="E38" i="8" s="1"/>
  <c r="D31" i="8"/>
  <c r="D38" i="8" s="1"/>
  <c r="C31" i="8"/>
  <c r="C38" i="8" s="1"/>
  <c r="F30" i="8"/>
  <c r="E30" i="8"/>
  <c r="D30" i="8"/>
  <c r="C30" i="8"/>
  <c r="F29" i="8"/>
  <c r="E29" i="8"/>
  <c r="D29" i="8"/>
  <c r="C29" i="8"/>
  <c r="P16" i="7"/>
  <c r="P15" i="7"/>
  <c r="Q16" i="7" s="1"/>
  <c r="P14" i="7"/>
  <c r="Q15" i="7" s="1"/>
  <c r="P13" i="7"/>
  <c r="Q14" i="7" s="1"/>
  <c r="P12" i="7"/>
  <c r="Q13" i="7" s="1"/>
  <c r="P11" i="7"/>
  <c r="Q12" i="7" s="1"/>
  <c r="P10" i="7"/>
  <c r="Q11" i="7" s="1"/>
  <c r="N10" i="7"/>
  <c r="N11" i="7" s="1"/>
  <c r="P9" i="7"/>
  <c r="Q10" i="7" s="1"/>
  <c r="N9" i="7"/>
  <c r="N12" i="7" s="1"/>
  <c r="P8" i="7"/>
  <c r="Q9" i="7" s="1"/>
  <c r="P7" i="7"/>
  <c r="Q8" i="7" s="1"/>
  <c r="P6" i="7"/>
  <c r="Q7" i="7" s="1"/>
  <c r="P5" i="7"/>
  <c r="H3" i="6"/>
  <c r="E13" i="5"/>
  <c r="F13" i="5" s="1"/>
  <c r="F12" i="5"/>
  <c r="E12" i="5"/>
  <c r="E11" i="5"/>
  <c r="F11" i="5" s="1"/>
  <c r="E10" i="5"/>
  <c r="F10" i="5" s="1"/>
  <c r="E9" i="5"/>
  <c r="F9" i="5" s="1"/>
  <c r="E8" i="5"/>
  <c r="F8" i="5" s="1"/>
  <c r="F7" i="5"/>
  <c r="E7" i="5"/>
  <c r="E6" i="5"/>
  <c r="F6" i="5" s="1"/>
  <c r="C11" i="4"/>
  <c r="C12" i="4" s="1"/>
  <c r="C18" i="3"/>
  <c r="D17" i="3"/>
  <c r="E17" i="3" s="1"/>
  <c r="D16" i="3"/>
  <c r="E16" i="3" s="1"/>
  <c r="D15" i="3"/>
  <c r="E15" i="3" s="1"/>
  <c r="D14" i="3"/>
  <c r="E14" i="3" s="1"/>
  <c r="D13" i="3"/>
  <c r="E13" i="3" s="1"/>
  <c r="D12" i="3"/>
  <c r="E12" i="3" s="1"/>
  <c r="D11" i="3"/>
  <c r="E11" i="3" s="1"/>
  <c r="D10" i="3"/>
  <c r="E10" i="3" s="1"/>
  <c r="D9" i="3"/>
  <c r="E9" i="3" s="1"/>
  <c r="D8" i="3"/>
  <c r="E8" i="3" s="1"/>
  <c r="D7" i="3"/>
  <c r="E7" i="3" s="1"/>
  <c r="D6" i="3"/>
  <c r="E6" i="3" s="1"/>
  <c r="C12" i="2"/>
  <c r="E11" i="2"/>
  <c r="D11" i="2"/>
  <c r="E10" i="2"/>
  <c r="D10" i="2"/>
  <c r="E9" i="2"/>
  <c r="D9" i="2"/>
  <c r="E8" i="2"/>
  <c r="D8" i="2"/>
  <c r="D12" i="2" s="1"/>
  <c r="E7" i="2"/>
  <c r="D7" i="2"/>
  <c r="E6" i="2"/>
  <c r="D6" i="2"/>
  <c r="E7" i="10" l="1"/>
  <c r="D7" i="10"/>
  <c r="F40" i="8"/>
  <c r="F37" i="8"/>
  <c r="E40" i="8"/>
  <c r="E37" i="8"/>
  <c r="D40" i="8"/>
  <c r="D37" i="8"/>
  <c r="C40" i="8"/>
  <c r="C37" i="8"/>
  <c r="Q5" i="7"/>
  <c r="Q17" i="7" s="1"/>
  <c r="Q6" i="7"/>
  <c r="D8" i="10" l="1"/>
  <c r="E8" i="10"/>
  <c r="D9" i="10" l="1"/>
  <c r="E9" i="10" s="1"/>
  <c r="D10" i="10" l="1"/>
  <c r="E10" i="10"/>
  <c r="D11" i="10" l="1"/>
  <c r="E11" i="10"/>
  <c r="D12" i="10" l="1"/>
  <c r="H12" i="10"/>
</calcChain>
</file>

<file path=xl/sharedStrings.xml><?xml version="1.0" encoding="utf-8"?>
<sst xmlns="http://schemas.openxmlformats.org/spreadsheetml/2006/main" count="269" uniqueCount="234">
  <si>
    <t>QBM Diagramm-Baukasten</t>
  </si>
  <si>
    <t>14 Diagrammtypen für das Qualitätsmanagement – Beispieldaten ersetzen, Diagramm aktualisiert sich automatisch.</t>
  </si>
  <si>
    <t>Go for Quality</t>
  </si>
  <si>
    <t>Nr.</t>
  </si>
  <si>
    <t>Diagrammtyp</t>
  </si>
  <si>
    <t>Beispiel im Qualitätsmanagement</t>
  </si>
  <si>
    <t>Blatt</t>
  </si>
  <si>
    <t>Säulen / Balken</t>
  </si>
  <si>
    <t>Reklamationen je Fehlerart, Pareto-Analyse</t>
  </si>
  <si>
    <t>→ 01 Säule-Balken</t>
  </si>
  <si>
    <t>Linie</t>
  </si>
  <si>
    <t>ppm-Verlauf über 12 Monate mit Zielwert</t>
  </si>
  <si>
    <t>→ 02 Linie</t>
  </si>
  <si>
    <t>Kreis</t>
  </si>
  <si>
    <t>Ausschussursachen nach 5M (Mensch, Maschine, Material …)</t>
  </si>
  <si>
    <t>→ 03 Kreis</t>
  </si>
  <si>
    <t>Fläche</t>
  </si>
  <si>
    <t>Maßnahmenstand offen/erledigt über 8 Monate</t>
  </si>
  <si>
    <t>→ 04 Fläche</t>
  </si>
  <si>
    <t>Streu</t>
  </si>
  <si>
    <t>Hallentemperatur zu Ausschussquote mit Trendlinie</t>
  </si>
  <si>
    <t>→ 05 Streu</t>
  </si>
  <si>
    <t>Histogramm</t>
  </si>
  <si>
    <t>Verteilung von 100 Messwerten mit Cp/Cpk</t>
  </si>
  <si>
    <t>→ 06 Histogramm</t>
  </si>
  <si>
    <t>Boxplot</t>
  </si>
  <si>
    <t>Streuung von 4 Maschinen mit Quartilen</t>
  </si>
  <si>
    <t>→ 07 Boxplot</t>
  </si>
  <si>
    <t>Netz / Radar</t>
  </si>
  <si>
    <t>Kompetenzprofil Soll/Ist (SPC, MSA, FMEA …)</t>
  </si>
  <si>
    <t>→ 08 Netz-Radar</t>
  </si>
  <si>
    <t>Wasserfall</t>
  </si>
  <si>
    <t>ppm-Reduktion 850 → 120 je Maßnahme</t>
  </si>
  <si>
    <t>→ 09 Wasserfall</t>
  </si>
  <si>
    <t>Heatmap</t>
  </si>
  <si>
    <t>Fehler nach Linie und Wochentag (Farbskala)</t>
  </si>
  <si>
    <t>→ 10 Heatmap</t>
  </si>
  <si>
    <t>Fluss</t>
  </si>
  <si>
    <t>8D-Ablauf mit Entscheidung „Ursache bestätigt?“</t>
  </si>
  <si>
    <t>→ 11 Fluss</t>
  </si>
  <si>
    <t>Gantt</t>
  </si>
  <si>
    <t>Projektplan Serienanlauf in 5 Phasen, SOP KW 19</t>
  </si>
  <si>
    <t>→ 12 Gantt</t>
  </si>
  <si>
    <t>Organigramm</t>
  </si>
  <si>
    <t>Task-Force-Struktur vom Lenkungskreis bis zu den Bereichen</t>
  </si>
  <si>
    <t>→ 13 Organigramm</t>
  </si>
  <si>
    <t>Piktogramm</t>
  </si>
  <si>
    <t>7 von 10 Mitarbeitern in 8D geschult</t>
  </si>
  <si>
    <t>→ 14 Piktogramm</t>
  </si>
  <si>
    <t>Legende</t>
  </si>
  <si>
    <t>123</t>
  </si>
  <si>
    <t>Eingabe – Beispielwert, darf überschrieben werden</t>
  </si>
  <si>
    <t>Formel – wird automatisch berechnet, bitte nicht überschreiben</t>
  </si>
  <si>
    <t>Alle Beispielwerte sind fiktiv und dienen nur zur Veranschaulichung.</t>
  </si>
  <si>
    <t>QBM Stuttgart · Stuttgarter Straße 122 · 70469 Stuttgart · +49 711 217 20 218 · mail(a)qbm-stuttgart.de · www.qbm-stuttgart.com</t>
  </si>
  <si>
    <t>1  Säulen- und Balkendiagramm</t>
  </si>
  <si>
    <t>Wofür: Kategorien vergleichen – z. B. Reklamationen je Fehlerart.</t>
  </si>
  <si>
    <t>Tipp: Werte absteigend sortieren (Pareto). Säule für wenige, Balken für lange Bezeichnungen.</t>
  </si>
  <si>
    <t>Fehlerart</t>
  </si>
  <si>
    <t>Anzahl</t>
  </si>
  <si>
    <t>Anteil</t>
  </si>
  <si>
    <t>Kumuliert</t>
  </si>
  <si>
    <t>Maßabweichung</t>
  </si>
  <si>
    <t>Oberfläche</t>
  </si>
  <si>
    <t>Montagefehler</t>
  </si>
  <si>
    <t>Verpackung</t>
  </si>
  <si>
    <t>Kennzeichnung</t>
  </si>
  <si>
    <t>Sonstige</t>
  </si>
  <si>
    <t>Summe</t>
  </si>
  <si>
    <t>2  Liniendiagramm</t>
  </si>
  <si>
    <t>Wofür: Entwicklung über die Zeit – z. B. ppm-Verlauf gegen Ziel.</t>
  </si>
  <si>
    <t>Tipp: Zielwert als eigene Linie zeigen; Zeitachse immer von links nach rechts.</t>
  </si>
  <si>
    <t>Zielwert:</t>
  </si>
  <si>
    <t>Monat</t>
  </si>
  <si>
    <t>ppm</t>
  </si>
  <si>
    <t>Ziel (ppm)</t>
  </si>
  <si>
    <t>Ziel erreicht?</t>
  </si>
  <si>
    <t>Jan</t>
  </si>
  <si>
    <t>Feb</t>
  </si>
  <si>
    <t>Mär</t>
  </si>
  <si>
    <t>Apr</t>
  </si>
  <si>
    <t>Mai</t>
  </si>
  <si>
    <t>Jun</t>
  </si>
  <si>
    <t>Jul</t>
  </si>
  <si>
    <t>Aug</t>
  </si>
  <si>
    <t>Sep</t>
  </si>
  <si>
    <t>Okt</t>
  </si>
  <si>
    <t>Nov</t>
  </si>
  <si>
    <t>Dez</t>
  </si>
  <si>
    <t>Ø Jahr</t>
  </si>
  <si>
    <t>3  Kreisdiagramm</t>
  </si>
  <si>
    <t>Wofür: Anteile am Ganzen – z. B. Ausschussursachen nach 5M.</t>
  </si>
  <si>
    <t>Tipp: Höchstens 5–6 Segmente; Summe muss 100 % ergeben (Prüfzelle beachten).</t>
  </si>
  <si>
    <t>Ursache (5M)</t>
  </si>
  <si>
    <t>Anteil %</t>
  </si>
  <si>
    <t>Mensch</t>
  </si>
  <si>
    <t>Maschine</t>
  </si>
  <si>
    <t>Material</t>
  </si>
  <si>
    <t>Methode</t>
  </si>
  <si>
    <t>Messung</t>
  </si>
  <si>
    <t>Prüfung</t>
  </si>
  <si>
    <t>4  Flächendiagramm</t>
  </si>
  <si>
    <t>Wofür: Mengen über die Zeit gestapelt – z. B. Maßnahmen erledigt/offen.</t>
  </si>
  <si>
    <t>Tipp: Gestapelte Flächen zeigen Summe und Zusammensetzung zugleich.</t>
  </si>
  <si>
    <t>erledigt</t>
  </si>
  <si>
    <t>offen</t>
  </si>
  <si>
    <t>Erledigungsquote</t>
  </si>
  <si>
    <t>5  Streudiagramm</t>
  </si>
  <si>
    <t>Wofür: Zusammenhang zweier Größen – z. B. Hallentemperatur und Ausschuss.</t>
  </si>
  <si>
    <t>Tipp: Korrelation ist kein Beweis für Ursache – mit Versuch (DoE) absichern.</t>
  </si>
  <si>
    <t>Korrelation r:</t>
  </si>
  <si>
    <t>Temperatur °C</t>
  </si>
  <si>
    <t>Ausschuss %</t>
  </si>
  <si>
    <t>6  Histogramm</t>
  </si>
  <si>
    <t>Wofür: Verteilung von Messwerten – z. B. Durchmesser 20,00 ±0,05 mm.</t>
  </si>
  <si>
    <t>Tipp: Toleranzgrenzen einzeichnen; Klassenbreite in N8 anpassen. Cpk zeigt die Prozessfähigkeit.</t>
  </si>
  <si>
    <t>Klasse bis</t>
  </si>
  <si>
    <t>Häufigkeit</t>
  </si>
  <si>
    <t>Messwerte Durchmesser in mm (100 Stück, zeilenweise)</t>
  </si>
  <si>
    <t>Nennmaß</t>
  </si>
  <si>
    <t>UGW</t>
  </si>
  <si>
    <t>OGW</t>
  </si>
  <si>
    <t>Klassenbreite</t>
  </si>
  <si>
    <t>Mittelwert</t>
  </si>
  <si>
    <t>Standardabw.</t>
  </si>
  <si>
    <t>Cp</t>
  </si>
  <si>
    <t>Cpk</t>
  </si>
  <si>
    <t>7  Boxplot</t>
  </si>
  <si>
    <t>Wofür: Streuung mehrerer Gruppen vergleichen – z. B. Maschine 1–4.</t>
  </si>
  <si>
    <t>Tipp: Box = mittlere 50 % (Q1–Q3), Strich = Median, Antennen = Min/Max. Gestapelte Säulen bilden die Box nach.</t>
  </si>
  <si>
    <t>Maschine 1</t>
  </si>
  <si>
    <t>Maschine 2</t>
  </si>
  <si>
    <t>Maschine 3</t>
  </si>
  <si>
    <t>Maschine 4</t>
  </si>
  <si>
    <t>Kennwert</t>
  </si>
  <si>
    <t>Minimum</t>
  </si>
  <si>
    <t>Q1</t>
  </si>
  <si>
    <t>Median</t>
  </si>
  <si>
    <t>Q3</t>
  </si>
  <si>
    <t>Maximum</t>
  </si>
  <si>
    <t>Hilfswerte für das Diagramm</t>
  </si>
  <si>
    <t>Reihe</t>
  </si>
  <si>
    <t>Basis (Q1)</t>
  </si>
  <si>
    <t>Q1 bis Median</t>
  </si>
  <si>
    <t>Median bis Q3</t>
  </si>
  <si>
    <t>Antenne unten</t>
  </si>
  <si>
    <t>Antenne oben</t>
  </si>
  <si>
    <t>8  Netz- / Radardiagramm</t>
  </si>
  <si>
    <t>Wofür: Profile über mehrere Kriterien – z. B. Kompetenzen Soll/Ist.</t>
  </si>
  <si>
    <t>Tipp: Skala einheitlich (1–4). Lücke Soll−Ist zeigt Schulungsbedarf.</t>
  </si>
  <si>
    <t>Kompetenz</t>
  </si>
  <si>
    <t>Soll</t>
  </si>
  <si>
    <t>Ist</t>
  </si>
  <si>
    <t>Lücke</t>
  </si>
  <si>
    <t>SPC</t>
  </si>
  <si>
    <t>MSA</t>
  </si>
  <si>
    <t>FMEA</t>
  </si>
  <si>
    <t>APQP</t>
  </si>
  <si>
    <t>VDA 6.3</t>
  </si>
  <si>
    <t>8D</t>
  </si>
  <si>
    <t>9  Wasserfalldiagramm</t>
  </si>
  <si>
    <t>Wofür: Beiträge zu einer Veränderung – z. B. ppm-Reduktion je Maßnahme.</t>
  </si>
  <si>
    <t>Tipp: Negative Werte senken, positive erhöhen. Endwert wird berechnet.</t>
  </si>
  <si>
    <t>Schritt</t>
  </si>
  <si>
    <t>Veränderung</t>
  </si>
  <si>
    <t>Stand</t>
  </si>
  <si>
    <t>Basis</t>
  </si>
  <si>
    <t>Senkung</t>
  </si>
  <si>
    <t>Erhöhung</t>
  </si>
  <si>
    <t>Gesamt</t>
  </si>
  <si>
    <t>Ausgangswert</t>
  </si>
  <si>
    <t>Prozessparameter</t>
  </si>
  <si>
    <t>Prüfmittel (MSA)</t>
  </si>
  <si>
    <t>Schulung</t>
  </si>
  <si>
    <t>Neuer Lieferant</t>
  </si>
  <si>
    <t>Poka Yoke</t>
  </si>
  <si>
    <t>Endwert</t>
  </si>
  <si>
    <t>10  Heatmap</t>
  </si>
  <si>
    <t>Wofür: Häufungen in einer Matrix – z. B. Fehler nach Linie und Wochentag.</t>
  </si>
  <si>
    <t>Tipp: Farbskala hell → dunkel. Auffällige Felder gezielt untersuchen.</t>
  </si>
  <si>
    <t>Mo</t>
  </si>
  <si>
    <t>Di</t>
  </si>
  <si>
    <t>Mi</t>
  </si>
  <si>
    <t>Do</t>
  </si>
  <si>
    <t>Fr</t>
  </si>
  <si>
    <t>Sa</t>
  </si>
  <si>
    <t>Linie 1</t>
  </si>
  <si>
    <t>Linie 2</t>
  </si>
  <si>
    <t>Linie 3</t>
  </si>
  <si>
    <t>Linie 4</t>
  </si>
  <si>
    <t>11  Flussdiagramm</t>
  </si>
  <si>
    <t>Wofür: Abläufe und Entscheidungen – z. B. der 8D-Prozess.</t>
  </si>
  <si>
    <t>Tipp: Ein Start, ein Ende; Entscheidungen als Raute mit ja/nein. Grafische Fassung: PowerPoint-Baukasten Folie 12.</t>
  </si>
  <si>
    <t>Reklamation geht ein</t>
  </si>
  <si>
    <t>▼</t>
  </si>
  <si>
    <t>D1–D3: Team, Problem, Sofortmaßnahmen</t>
  </si>
  <si>
    <t>D4: Ursachenanalyse</t>
  </si>
  <si>
    <t>◆  Ursache bestätigt?  ◆</t>
  </si>
  <si>
    <t>⟲ nein → zurück zu D4</t>
  </si>
  <si>
    <t>▼  ja</t>
  </si>
  <si>
    <t>D5–D6: Abstellmaßnahmen umsetzen</t>
  </si>
  <si>
    <t>D7–D8: Vorbeugen und abschließen</t>
  </si>
  <si>
    <t>12  Gantt-Diagramm</t>
  </si>
  <si>
    <t>Wofür: Termine und Phasen – z. B. Projektplan Serienanlauf (APQP).</t>
  </si>
  <si>
    <t>Tipp: Start und Dauer in Kalenderwochen eintragen; Balken und Raster passen sich an. SOP-Woche in D4.</t>
  </si>
  <si>
    <t>SOP in KW</t>
  </si>
  <si>
    <t>Kalenderwoche</t>
  </si>
  <si>
    <t>Phase</t>
  </si>
  <si>
    <t>Start KW</t>
  </si>
  <si>
    <t>Dauer (Wo.)</t>
  </si>
  <si>
    <t>Ende KW</t>
  </si>
  <si>
    <t>Planung</t>
  </si>
  <si>
    <t>Produkt- und Prozessentwicklung</t>
  </si>
  <si>
    <t>Validierung und Bemusterung</t>
  </si>
  <si>
    <t>Serienvorbereitung</t>
  </si>
  <si>
    <t>SOP und Anlaufüberwachung</t>
  </si>
  <si>
    <t>13  Organigramm</t>
  </si>
  <si>
    <t>Wofür: Rollen und Berichtswege – z. B. Task-Force-Organisation.</t>
  </si>
  <si>
    <t>Tipp: Namen in die blauen Felder schreiben. Grafische Fassung: PowerPoint-Baukasten Folie 14.</t>
  </si>
  <si>
    <t>Lenkungskreis</t>
  </si>
  <si>
    <t>Name eintragen</t>
  </si>
  <si>
    <t>Task-Force-Leitung</t>
  </si>
  <si>
    <t>▼                    ▼                    ▼                    ▼</t>
  </si>
  <si>
    <t>Qualität</t>
  </si>
  <si>
    <t>Produktion</t>
  </si>
  <si>
    <t>Logistik</t>
  </si>
  <si>
    <t>Einkauf / Lieferanten</t>
  </si>
  <si>
    <t>14  Piktogramm</t>
  </si>
  <si>
    <t>Wofür: Anteile anschaulich zeigen – z. B. 7 von 10 Mitarbeitern in 8D geschult.</t>
  </si>
  <si>
    <t>Tipp: Werte in C6 und C7 ändern; Symbole und Quote passen sich an.</t>
  </si>
  <si>
    <t>Mitarbeiter gesamt</t>
  </si>
  <si>
    <t>davon in 8D geschult</t>
  </si>
  <si>
    <t>Quote</t>
  </si>
  <si>
    <t>● geschult   ○ noch offen (für 10 Personen ausgelegt)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</si>
</sst>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0.000"/>
  </numFmts>
  <fonts count="24" x14ac:knownFonts="1">
    <font>
      <sz val="11"/>
      <color theme="1"/>
      <name val="Calibri"/>
      <family val="2"/>
      <charset val="1"/>
    </font>
    <font>
      <b/>
      <sz val="20"/>
      <color rgb="FF0B2E5B"/>
      <name val="Arial"/>
      <charset val="1"/>
    </font>
    <font>
      <sz val="10"/>
      <color rgb="FF4A5568"/>
      <name val="Arial"/>
      <charset val="1"/>
    </font>
    <font>
      <b/>
      <sz val="10"/>
      <color rgb="FF946600"/>
      <name val="Arial"/>
      <charset val="1"/>
    </font>
    <font>
      <b/>
      <sz val="10"/>
      <color rgb="FFFFFFFF"/>
      <name val="Arial"/>
      <charset val="1"/>
    </font>
    <font>
      <sz val="10"/>
      <color rgb="FF000000"/>
      <name val="Arial"/>
      <charset val="1"/>
    </font>
    <font>
      <b/>
      <sz val="10"/>
      <color rgb="FF000000"/>
      <name val="Arial"/>
      <charset val="1"/>
    </font>
    <font>
      <u/>
      <sz val="10"/>
      <color rgb="FF1F4FD1"/>
      <name val="Arial"/>
      <charset val="1"/>
    </font>
    <font>
      <b/>
      <sz val="10"/>
      <color rgb="FF0B2E5B"/>
      <name val="Arial"/>
      <charset val="1"/>
    </font>
    <font>
      <sz val="10"/>
      <color rgb="FF1F4FD1"/>
      <name val="Arial"/>
      <charset val="1"/>
    </font>
    <font>
      <sz val="10"/>
      <name val="Arial"/>
      <charset val="1"/>
    </font>
    <font>
      <i/>
      <sz val="9"/>
      <color rgb="FF4A5568"/>
      <name val="Arial"/>
      <charset val="1"/>
    </font>
    <font>
      <sz val="8"/>
      <color rgb="FF4A5568"/>
      <name val="Arial"/>
      <charset val="1"/>
    </font>
    <font>
      <b/>
      <sz val="16"/>
      <color rgb="FF0B2E5B"/>
      <name val="Arial"/>
      <charset val="1"/>
    </font>
    <font>
      <i/>
      <sz val="10"/>
      <color rgb="FF946600"/>
      <name val="Arial"/>
      <charset val="1"/>
    </font>
    <font>
      <sz val="12"/>
      <color rgb="FF0B2E5B"/>
      <name val="Arial"/>
      <charset val="1"/>
    </font>
    <font>
      <b/>
      <sz val="10"/>
      <color rgb="FFC0392B"/>
      <name val="Arial"/>
      <charset val="1"/>
    </font>
    <font>
      <b/>
      <sz val="8"/>
      <color rgb="FF0B2E5B"/>
      <name val="Arial"/>
      <charset val="1"/>
    </font>
    <font>
      <b/>
      <sz val="8"/>
      <color rgb="FFFFFFFF"/>
      <name val="Arial"/>
      <charset val="1"/>
    </font>
    <font>
      <i/>
      <sz val="10"/>
      <color rgb="FF1F4FD1"/>
      <name val="Arial"/>
      <charset val="1"/>
    </font>
    <font>
      <sz val="10"/>
      <color rgb="FF0B2E5B"/>
      <name val="Arial"/>
      <charset val="1"/>
    </font>
    <font>
      <sz val="22"/>
      <color rgb="FF0B2E5B"/>
      <name val="Arial"/>
      <charset val="1"/>
    </font>
    <font>
      <b/>
      <sz val="12"/>
      <color rgb="FF0B2E5B"/>
      <name val="Arial"/>
      <charset val="1"/>
    </font>
    <font>
      <sz val="9"/>
      <color rgb="FF4A5568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0B2E5B"/>
        <bgColor rgb="FF333333"/>
      </patternFill>
    </fill>
    <fill>
      <patternFill patternType="solid">
        <fgColor rgb="FFFFF8E6"/>
        <bgColor rgb="FFFFFFFF"/>
      </patternFill>
    </fill>
    <fill>
      <patternFill patternType="solid">
        <fgColor rgb="FFE8EEF7"/>
        <bgColor rgb="FFFFF8E6"/>
      </patternFill>
    </fill>
    <fill>
      <patternFill patternType="solid">
        <fgColor rgb="FFE3A520"/>
        <bgColor rgb="FFFFCC00"/>
      </patternFill>
    </fill>
  </fills>
  <borders count="3">
    <border>
      <left/>
      <right/>
      <top/>
      <bottom/>
      <diagonal/>
    </border>
    <border>
      <left style="thin">
        <color rgb="FFC9D2E0"/>
      </left>
      <right style="thin">
        <color rgb="FFC9D2E0"/>
      </right>
      <top style="thin">
        <color rgb="FFC9D2E0"/>
      </top>
      <bottom style="thin">
        <color rgb="FFC9D2E0"/>
      </bottom>
      <diagonal/>
    </border>
    <border>
      <left style="medium">
        <color rgb="FF0B2E5B"/>
      </left>
      <right style="medium">
        <color rgb="FF0B2E5B"/>
      </right>
      <top style="medium">
        <color rgb="FF0B2E5B"/>
      </top>
      <bottom style="medium">
        <color rgb="FF0B2E5B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8" fillId="5" borderId="0" xfId="0" applyFont="1" applyFill="1" applyAlignment="1">
      <alignment horizontal="center" vertical="center"/>
    </xf>
    <xf numFmtId="0" fontId="20" fillId="0" borderId="0" xfId="0" applyFont="1" applyAlignment="1">
      <alignment horizontal="center"/>
    </xf>
    <xf numFmtId="0" fontId="19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0" fontId="5" fillId="0" borderId="1" xfId="0" applyFont="1" applyBorder="1"/>
    <xf numFmtId="0" fontId="7" fillId="0" borderId="1" xfId="0" applyFont="1" applyBorder="1"/>
    <xf numFmtId="0" fontId="8" fillId="0" borderId="0" xfId="0" applyFont="1"/>
    <xf numFmtId="0" fontId="9" fillId="3" borderId="1" xfId="0" applyFont="1" applyFill="1" applyBorder="1"/>
    <xf numFmtId="0" fontId="10" fillId="0" borderId="0" xfId="0" applyFont="1"/>
    <xf numFmtId="0" fontId="10" fillId="0" borderId="1" xfId="0" applyFont="1" applyBorder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164" fontId="5" fillId="0" borderId="1" xfId="0" applyNumberFormat="1" applyFont="1" applyBorder="1"/>
    <xf numFmtId="164" fontId="6" fillId="0" borderId="1" xfId="0" applyNumberFormat="1" applyFont="1" applyBorder="1"/>
    <xf numFmtId="1" fontId="6" fillId="0" borderId="1" xfId="0" applyNumberFormat="1" applyFont="1" applyBorder="1"/>
    <xf numFmtId="9" fontId="5" fillId="0" borderId="1" xfId="0" applyNumberFormat="1" applyFont="1" applyBorder="1"/>
    <xf numFmtId="2" fontId="6" fillId="0" borderId="1" xfId="0" applyNumberFormat="1" applyFont="1" applyBorder="1"/>
    <xf numFmtId="165" fontId="9" fillId="3" borderId="1" xfId="0" applyNumberFormat="1" applyFont="1" applyFill="1" applyBorder="1"/>
    <xf numFmtId="2" fontId="9" fillId="3" borderId="1" xfId="0" applyNumberFormat="1" applyFont="1" applyFill="1" applyBorder="1"/>
    <xf numFmtId="166" fontId="9" fillId="3" borderId="1" xfId="0" applyNumberFormat="1" applyFont="1" applyFill="1" applyBorder="1"/>
    <xf numFmtId="166" fontId="5" fillId="0" borderId="1" xfId="0" applyNumberFormat="1" applyFont="1" applyBorder="1"/>
    <xf numFmtId="166" fontId="6" fillId="0" borderId="1" xfId="0" applyNumberFormat="1" applyFont="1" applyBorder="1"/>
    <xf numFmtId="0" fontId="9" fillId="0" borderId="1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8" fillId="4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0" fontId="18" fillId="2" borderId="0" xfId="0" applyFont="1" applyFill="1" applyAlignment="1">
      <alignment horizontal="center"/>
    </xf>
    <xf numFmtId="0" fontId="0" fillId="0" borderId="1" xfId="0" applyBorder="1"/>
    <xf numFmtId="0" fontId="21" fillId="0" borderId="0" xfId="0" applyFont="1" applyAlignment="1">
      <alignment horizontal="center"/>
    </xf>
    <xf numFmtId="9" fontId="6" fillId="0" borderId="1" xfId="0" applyNumberFormat="1" applyFont="1" applyBorder="1"/>
    <xf numFmtId="0" fontId="22" fillId="0" borderId="0" xfId="0" applyFont="1"/>
    <xf numFmtId="0" fontId="23" fillId="0" borderId="0" xfId="0" applyFont="1"/>
  </cellXfs>
  <cellStyles count="1">
    <cellStyle name="Standard" xfId="0" builtinId="0"/>
  </cellStyles>
  <dxfs count="6">
    <dxf>
      <font>
        <color rgb="FFE3A520"/>
      </font>
    </dxf>
    <dxf>
      <fill>
        <patternFill>
          <bgColor rgb="FFE3A520"/>
        </patternFill>
      </fill>
    </dxf>
    <dxf>
      <fill>
        <patternFill>
          <bgColor rgb="FFC0392B"/>
        </patternFill>
      </fill>
    </dxf>
    <dxf>
      <font>
        <b/>
        <color rgb="FFFFFFFF"/>
      </font>
    </dxf>
    <dxf>
      <font>
        <b/>
        <color rgb="FFC0392B"/>
      </font>
    </dxf>
    <dxf>
      <font>
        <b/>
        <color rgb="FF2E7D32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46600"/>
      <rgbColor rgb="FF800080"/>
      <rgbColor rgb="FF008080"/>
      <rgbColor rgb="FFD9D9D9"/>
      <rgbColor rgb="FF878787"/>
      <rgbColor rgb="FF8FA9CF"/>
      <rgbColor rgb="FF993366"/>
      <rgbColor rgb="FFFFF8E6"/>
      <rgbColor rgb="FFE8EEF7"/>
      <rgbColor rgb="FF660066"/>
      <rgbColor rgb="FFFF8080"/>
      <rgbColor rgb="FF1F4FD1"/>
      <rgbColor rgb="FFC9D2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F81BD"/>
      <rgbColor rgb="FF33CCCC"/>
      <rgbColor rgb="FF99CC00"/>
      <rgbColor rgb="FFFFCC00"/>
      <rgbColor rgb="FFE3A520"/>
      <rgbColor rgb="FFB07F12"/>
      <rgbColor rgb="FF4A6FA5"/>
      <rgbColor rgb="FF969696"/>
      <rgbColor rgb="FF0B2E5B"/>
      <rgbColor rgb="FF2E7D32"/>
      <rgbColor rgb="FF003300"/>
      <rgbColor rgb="FF333300"/>
      <rgbColor rgb="FFC0392B"/>
      <rgbColor rgb="FF993366"/>
      <rgbColor rgb="FF4A556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Reklamationen je Fehlerart (Säule)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'01 Säule-Balken'!$C$5</c:f>
              <c:strCache>
                <c:ptCount val="1"/>
                <c:pt idx="0">
                  <c:v>Anzahl</c:v>
                </c:pt>
              </c:strCache>
            </c:strRef>
          </c:tx>
          <c:spPr>
            <a:solidFill>
              <a:srgbClr val="0B2E5B"/>
            </a:solidFill>
            <a:ln w="0">
              <a:solidFill>
                <a:srgbClr val="0B2E5B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'01 Säule-Balken'!$B$6:$B$11</c:f>
              <c:strCache>
                <c:ptCount val="6"/>
                <c:pt idx="0">
                  <c:v>Maßabweichung</c:v>
                </c:pt>
                <c:pt idx="1">
                  <c:v>Oberfläche</c:v>
                </c:pt>
                <c:pt idx="2">
                  <c:v>Montagefehler</c:v>
                </c:pt>
                <c:pt idx="3">
                  <c:v>Verpackung</c:v>
                </c:pt>
                <c:pt idx="4">
                  <c:v>Kennzeichnung</c:v>
                </c:pt>
                <c:pt idx="5">
                  <c:v>Sonstige</c:v>
                </c:pt>
              </c:strCache>
            </c:strRef>
          </c:cat>
          <c:val>
            <c:numRef>
              <c:f>'01 Säule-Balken'!$C$6:$C$11</c:f>
              <c:numCache>
                <c:formatCode>General</c:formatCode>
                <c:ptCount val="6"/>
                <c:pt idx="0">
                  <c:v>42</c:v>
                </c:pt>
                <c:pt idx="1">
                  <c:v>31</c:v>
                </c:pt>
                <c:pt idx="2">
                  <c:v>18</c:v>
                </c:pt>
                <c:pt idx="3">
                  <c:v>9</c:v>
                </c:pt>
                <c:pt idx="4">
                  <c:v>6</c:v>
                </c:pt>
                <c:pt idx="5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FF-48F1-8C3C-7E9F12496B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7697086"/>
        <c:axId val="31335553"/>
      </c:barChart>
      <c:lineChart>
        <c:grouping val="standard"/>
        <c:varyColors val="0"/>
        <c:ser>
          <c:idx val="1"/>
          <c:order val="1"/>
          <c:tx>
            <c:strRef>
              <c:f>'01 Säule-Balken'!$E$5</c:f>
              <c:strCache>
                <c:ptCount val="1"/>
                <c:pt idx="0">
                  <c:v>Kumuliert</c:v>
                </c:pt>
              </c:strCache>
            </c:strRef>
          </c:tx>
          <c:spPr>
            <a:ln w="28080">
              <a:solidFill>
                <a:srgbClr val="E3A52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'01 Säule-Balken'!$B$6:$B$11</c:f>
              <c:strCache>
                <c:ptCount val="6"/>
                <c:pt idx="0">
                  <c:v>Maßabweichung</c:v>
                </c:pt>
                <c:pt idx="1">
                  <c:v>Oberfläche</c:v>
                </c:pt>
                <c:pt idx="2">
                  <c:v>Montagefehler</c:v>
                </c:pt>
                <c:pt idx="3">
                  <c:v>Verpackung</c:v>
                </c:pt>
                <c:pt idx="4">
                  <c:v>Kennzeichnung</c:v>
                </c:pt>
                <c:pt idx="5">
                  <c:v>Sonstige</c:v>
                </c:pt>
              </c:strCache>
            </c:strRef>
          </c:cat>
          <c:val>
            <c:numRef>
              <c:f>'01 Säule-Balken'!$E$6:$E$11</c:f>
              <c:numCache>
                <c:formatCode>0.0%</c:formatCode>
                <c:ptCount val="6"/>
                <c:pt idx="0">
                  <c:v>0.38181818181818183</c:v>
                </c:pt>
                <c:pt idx="1">
                  <c:v>0.66363636363636369</c:v>
                </c:pt>
                <c:pt idx="2">
                  <c:v>0.82727272727272727</c:v>
                </c:pt>
                <c:pt idx="3">
                  <c:v>0.90909090909090906</c:v>
                </c:pt>
                <c:pt idx="4">
                  <c:v>0.96363636363636362</c:v>
                </c:pt>
                <c:pt idx="5">
                  <c:v>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4FFF-48F1-8C3C-7E9F12496B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27866980"/>
        <c:axId val="80710305"/>
      </c:lineChart>
      <c:catAx>
        <c:axId val="9769708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31335553"/>
        <c:crosses val="autoZero"/>
        <c:auto val="1"/>
        <c:lblAlgn val="ctr"/>
        <c:lblOffset val="100"/>
        <c:noMultiLvlLbl val="0"/>
      </c:catAx>
      <c:valAx>
        <c:axId val="3133555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de-DE" sz="1000" b="1" strike="noStrike" spc="-1">
                    <a:solidFill>
                      <a:srgbClr val="000000"/>
                    </a:solidFill>
                    <a:latin typeface="Calibri"/>
                  </a:rPr>
                  <a:t>Anzahl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97697086"/>
        <c:crosses val="autoZero"/>
        <c:crossBetween val="between"/>
      </c:valAx>
      <c:catAx>
        <c:axId val="278669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80710305"/>
        <c:crosses val="autoZero"/>
        <c:auto val="1"/>
        <c:lblAlgn val="ctr"/>
        <c:lblOffset val="100"/>
        <c:noMultiLvlLbl val="0"/>
      </c:catAx>
      <c:valAx>
        <c:axId val="80710305"/>
        <c:scaling>
          <c:orientation val="minMax"/>
        </c:scaling>
        <c:delete val="0"/>
        <c:axPos val="r"/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de-DE" sz="1000" b="1" strike="noStrike" spc="-1">
                    <a:solidFill>
                      <a:srgbClr val="000000"/>
                    </a:solidFill>
                    <a:latin typeface="Calibri"/>
                  </a:rPr>
                  <a:t>kumuliert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27866980"/>
        <c:crosses val="max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Reklamationen je Fehlerart (Balken)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'01 Säule-Balken'!$C$5</c:f>
              <c:strCache>
                <c:ptCount val="1"/>
                <c:pt idx="0">
                  <c:v>Anzahl</c:v>
                </c:pt>
              </c:strCache>
            </c:strRef>
          </c:tx>
          <c:spPr>
            <a:solidFill>
              <a:srgbClr val="E3A520"/>
            </a:solidFill>
            <a:ln w="0">
              <a:solidFill>
                <a:srgbClr val="E3A52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'01 Säule-Balken'!$B$6:$B$11</c:f>
              <c:strCache>
                <c:ptCount val="6"/>
                <c:pt idx="0">
                  <c:v>Maßabweichung</c:v>
                </c:pt>
                <c:pt idx="1">
                  <c:v>Oberfläche</c:v>
                </c:pt>
                <c:pt idx="2">
                  <c:v>Montagefehler</c:v>
                </c:pt>
                <c:pt idx="3">
                  <c:v>Verpackung</c:v>
                </c:pt>
                <c:pt idx="4">
                  <c:v>Kennzeichnung</c:v>
                </c:pt>
                <c:pt idx="5">
                  <c:v>Sonstige</c:v>
                </c:pt>
              </c:strCache>
            </c:strRef>
          </c:cat>
          <c:val>
            <c:numRef>
              <c:f>'01 Säule-Balken'!$C$6:$C$11</c:f>
              <c:numCache>
                <c:formatCode>General</c:formatCode>
                <c:ptCount val="6"/>
                <c:pt idx="0">
                  <c:v>42</c:v>
                </c:pt>
                <c:pt idx="1">
                  <c:v>31</c:v>
                </c:pt>
                <c:pt idx="2">
                  <c:v>18</c:v>
                </c:pt>
                <c:pt idx="3">
                  <c:v>9</c:v>
                </c:pt>
                <c:pt idx="4">
                  <c:v>6</c:v>
                </c:pt>
                <c:pt idx="5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91-4317-B8E5-B1C9F012DE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469049"/>
        <c:axId val="42829661"/>
      </c:barChart>
      <c:catAx>
        <c:axId val="646904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42829661"/>
        <c:crosses val="autoZero"/>
        <c:auto val="1"/>
        <c:lblAlgn val="ctr"/>
        <c:lblOffset val="100"/>
        <c:noMultiLvlLbl val="0"/>
      </c:catAx>
      <c:valAx>
        <c:axId val="42829661"/>
        <c:scaling>
          <c:orientation val="minMax"/>
        </c:scaling>
        <c:delete val="0"/>
        <c:axPos val="t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646904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ppm-Verlauf mit Zielwert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'02 Linie'!$C$5</c:f>
              <c:strCache>
                <c:ptCount val="1"/>
                <c:pt idx="0">
                  <c:v>ppm</c:v>
                </c:pt>
              </c:strCache>
            </c:strRef>
          </c:tx>
          <c:spPr>
            <a:ln w="28080">
              <a:solidFill>
                <a:srgbClr val="0B2E5B"/>
              </a:solidFill>
              <a:round/>
            </a:ln>
          </c:spPr>
          <c:marker>
            <c:symbol val="circle"/>
            <c:size val="6"/>
            <c:spPr>
              <a:solidFill>
                <a:srgbClr val="0B2E5B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'02 Linie'!$B$6:$B$17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'02 Linie'!$C$6:$C$17</c:f>
              <c:numCache>
                <c:formatCode>General</c:formatCode>
                <c:ptCount val="12"/>
                <c:pt idx="0">
                  <c:v>820</c:v>
                </c:pt>
                <c:pt idx="1">
                  <c:v>760</c:v>
                </c:pt>
                <c:pt idx="2">
                  <c:v>790</c:v>
                </c:pt>
                <c:pt idx="3">
                  <c:v>640</c:v>
                </c:pt>
                <c:pt idx="4">
                  <c:v>580</c:v>
                </c:pt>
                <c:pt idx="5">
                  <c:v>610</c:v>
                </c:pt>
                <c:pt idx="6">
                  <c:v>470</c:v>
                </c:pt>
                <c:pt idx="7">
                  <c:v>430</c:v>
                </c:pt>
                <c:pt idx="8">
                  <c:v>390</c:v>
                </c:pt>
                <c:pt idx="9">
                  <c:v>350</c:v>
                </c:pt>
                <c:pt idx="10">
                  <c:v>310</c:v>
                </c:pt>
                <c:pt idx="11">
                  <c:v>280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EE21-4330-8BFE-ACA89B886F4B}"/>
            </c:ext>
          </c:extLst>
        </c:ser>
        <c:ser>
          <c:idx val="1"/>
          <c:order val="1"/>
          <c:tx>
            <c:strRef>
              <c:f>'02 Linie'!$D$5</c:f>
              <c:strCache>
                <c:ptCount val="1"/>
                <c:pt idx="0">
                  <c:v>Ziel (ppm)</c:v>
                </c:pt>
              </c:strCache>
            </c:strRef>
          </c:tx>
          <c:spPr>
            <a:ln w="28080">
              <a:solidFill>
                <a:srgbClr val="E3A520"/>
              </a:solidFill>
              <a:prstDash val="dash"/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'02 Linie'!$B$6:$B$17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'02 Linie'!$D$6:$D$17</c:f>
              <c:numCache>
                <c:formatCode>General</c:formatCode>
                <c:ptCount val="12"/>
                <c:pt idx="0">
                  <c:v>400</c:v>
                </c:pt>
                <c:pt idx="1">
                  <c:v>400</c:v>
                </c:pt>
                <c:pt idx="2">
                  <c:v>400</c:v>
                </c:pt>
                <c:pt idx="3">
                  <c:v>400</c:v>
                </c:pt>
                <c:pt idx="4">
                  <c:v>400</c:v>
                </c:pt>
                <c:pt idx="5">
                  <c:v>400</c:v>
                </c:pt>
                <c:pt idx="6">
                  <c:v>400</c:v>
                </c:pt>
                <c:pt idx="7">
                  <c:v>400</c:v>
                </c:pt>
                <c:pt idx="8">
                  <c:v>400</c:v>
                </c:pt>
                <c:pt idx="9">
                  <c:v>400</c:v>
                </c:pt>
                <c:pt idx="10">
                  <c:v>400</c:v>
                </c:pt>
                <c:pt idx="11">
                  <c:v>400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EE21-4330-8BFE-ACA89B886F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34231262"/>
        <c:axId val="40152812"/>
      </c:lineChart>
      <c:catAx>
        <c:axId val="3423126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40152812"/>
        <c:crosses val="autoZero"/>
        <c:auto val="1"/>
        <c:lblAlgn val="ctr"/>
        <c:lblOffset val="100"/>
        <c:noMultiLvlLbl val="0"/>
      </c:catAx>
      <c:valAx>
        <c:axId val="4015281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de-DE" sz="1000" b="1" strike="noStrike" spc="-1">
                    <a:solidFill>
                      <a:srgbClr val="000000"/>
                    </a:solidFill>
                    <a:latin typeface="Calibri"/>
                  </a:rPr>
                  <a:t>ppm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34231262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Ausschussursachen nach 5M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'03 Kreis'!$C$5</c:f>
              <c:strCache>
                <c:ptCount val="1"/>
                <c:pt idx="0">
                  <c:v>Anteil %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0B2E5B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F3B7-4837-A18D-14A8FD2E40E1}"/>
              </c:ext>
            </c:extLst>
          </c:dPt>
          <c:dPt>
            <c:idx val="1"/>
            <c:bubble3D val="0"/>
            <c:spPr>
              <a:solidFill>
                <a:srgbClr val="E3A520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F3B7-4837-A18D-14A8FD2E40E1}"/>
              </c:ext>
            </c:extLst>
          </c:dPt>
          <c:dPt>
            <c:idx val="2"/>
            <c:bubble3D val="0"/>
            <c:spPr>
              <a:solidFill>
                <a:srgbClr val="4A6FA5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F3B7-4837-A18D-14A8FD2E40E1}"/>
              </c:ext>
            </c:extLst>
          </c:dPt>
          <c:dPt>
            <c:idx val="3"/>
            <c:bubble3D val="0"/>
            <c:spPr>
              <a:solidFill>
                <a:srgbClr val="8FA9CF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7-F3B7-4837-A18D-14A8FD2E40E1}"/>
              </c:ext>
            </c:extLst>
          </c:dPt>
          <c:dPt>
            <c:idx val="4"/>
            <c:bubble3D val="0"/>
            <c:spPr>
              <a:solidFill>
                <a:srgbClr val="B07F12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9-F3B7-4837-A18D-14A8FD2E40E1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bestFit"/>
              <c:showLegendKey val="1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1-F3B7-4837-A18D-14A8FD2E40E1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bestFit"/>
              <c:showLegendKey val="1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3-F3B7-4837-A18D-14A8FD2E40E1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bestFit"/>
              <c:showLegendKey val="1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5-F3B7-4837-A18D-14A8FD2E40E1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bestFit"/>
              <c:showLegendKey val="1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7-F3B7-4837-A18D-14A8FD2E40E1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bestFit"/>
              <c:showLegendKey val="1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9-F3B7-4837-A18D-14A8FD2E40E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bestFit"/>
            <c:showLegendKey val="1"/>
            <c:showVal val="0"/>
            <c:showCatName val="0"/>
            <c:showSerName val="0"/>
            <c:showPercent val="1"/>
            <c:showBubbleSize val="1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'03 Kreis'!$B$6:$B$10</c:f>
              <c:strCache>
                <c:ptCount val="5"/>
                <c:pt idx="0">
                  <c:v>Mensch</c:v>
                </c:pt>
                <c:pt idx="1">
                  <c:v>Maschine</c:v>
                </c:pt>
                <c:pt idx="2">
                  <c:v>Material</c:v>
                </c:pt>
                <c:pt idx="3">
                  <c:v>Methode</c:v>
                </c:pt>
                <c:pt idx="4">
                  <c:v>Messung</c:v>
                </c:pt>
              </c:strCache>
            </c:strRef>
          </c:cat>
          <c:val>
            <c:numRef>
              <c:f>'03 Kreis'!$C$6:$C$10</c:f>
              <c:numCache>
                <c:formatCode>General</c:formatCode>
                <c:ptCount val="5"/>
                <c:pt idx="0">
                  <c:v>30</c:v>
                </c:pt>
                <c:pt idx="1">
                  <c:v>25</c:v>
                </c:pt>
                <c:pt idx="2">
                  <c:v>20</c:v>
                </c:pt>
                <c:pt idx="3">
                  <c:v>15</c:v>
                </c:pt>
                <c:pt idx="4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3B7-4837-A18D-14A8FD2E40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Maßnahmen erledigt und offen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areaChart>
        <c:grouping val="stacked"/>
        <c:varyColors val="1"/>
        <c:ser>
          <c:idx val="0"/>
          <c:order val="0"/>
          <c:tx>
            <c:strRef>
              <c:f>'04 Fläche'!$C$5</c:f>
              <c:strCache>
                <c:ptCount val="1"/>
                <c:pt idx="0">
                  <c:v>erledigt</c:v>
                </c:pt>
              </c:strCache>
            </c:strRef>
          </c:tx>
          <c:spPr>
            <a:solidFill>
              <a:srgbClr val="0B2E5B"/>
            </a:solidFill>
            <a:ln w="0">
              <a:solidFill>
                <a:srgbClr val="0B2E5B"/>
              </a:solidFill>
            </a:ln>
          </c:spP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'04 Fläche'!$B$6:$B$13</c:f>
              <c:strCache>
                <c:ptCount val="8"/>
                <c:pt idx="0">
                  <c:v>Jan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</c:strCache>
            </c:strRef>
          </c:cat>
          <c:val>
            <c:numRef>
              <c:f>'04 Fläche'!$C$6:$C$13</c:f>
              <c:numCache>
                <c:formatCode>General</c:formatCode>
                <c:ptCount val="8"/>
                <c:pt idx="0">
                  <c:v>4</c:v>
                </c:pt>
                <c:pt idx="1">
                  <c:v>9</c:v>
                </c:pt>
                <c:pt idx="2">
                  <c:v>15</c:v>
                </c:pt>
                <c:pt idx="3">
                  <c:v>21</c:v>
                </c:pt>
                <c:pt idx="4">
                  <c:v>27</c:v>
                </c:pt>
                <c:pt idx="5">
                  <c:v>32</c:v>
                </c:pt>
                <c:pt idx="6">
                  <c:v>36</c:v>
                </c:pt>
                <c:pt idx="7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8D-4384-902C-A141165A0374}"/>
            </c:ext>
          </c:extLst>
        </c:ser>
        <c:ser>
          <c:idx val="1"/>
          <c:order val="1"/>
          <c:tx>
            <c:strRef>
              <c:f>'04 Fläche'!$D$5</c:f>
              <c:strCache>
                <c:ptCount val="1"/>
                <c:pt idx="0">
                  <c:v>offen</c:v>
                </c:pt>
              </c:strCache>
            </c:strRef>
          </c:tx>
          <c:spPr>
            <a:solidFill>
              <a:srgbClr val="E3A520"/>
            </a:solidFill>
            <a:ln w="0">
              <a:solidFill>
                <a:srgbClr val="E3A520"/>
              </a:solidFill>
            </a:ln>
          </c:spP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'04 Fläche'!$B$6:$B$13</c:f>
              <c:strCache>
                <c:ptCount val="8"/>
                <c:pt idx="0">
                  <c:v>Jan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</c:strCache>
            </c:strRef>
          </c:cat>
          <c:val>
            <c:numRef>
              <c:f>'04 Fläche'!$D$6:$D$13</c:f>
              <c:numCache>
                <c:formatCode>General</c:formatCode>
                <c:ptCount val="8"/>
                <c:pt idx="0">
                  <c:v>16</c:v>
                </c:pt>
                <c:pt idx="1">
                  <c:v>15</c:v>
                </c:pt>
                <c:pt idx="2">
                  <c:v>13</c:v>
                </c:pt>
                <c:pt idx="3">
                  <c:v>10</c:v>
                </c:pt>
                <c:pt idx="4">
                  <c:v>8</c:v>
                </c:pt>
                <c:pt idx="5">
                  <c:v>7</c:v>
                </c:pt>
                <c:pt idx="6">
                  <c:v>7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8D-4384-902C-A141165A03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092554"/>
        <c:axId val="53071735"/>
      </c:areaChart>
      <c:catAx>
        <c:axId val="4309255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53071735"/>
        <c:crosses val="autoZero"/>
        <c:auto val="1"/>
        <c:lblAlgn val="ctr"/>
        <c:lblOffset val="100"/>
        <c:noMultiLvlLbl val="0"/>
      </c:catAx>
      <c:valAx>
        <c:axId val="5307173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43092554"/>
        <c:crosses val="autoZero"/>
        <c:crossBetween val="midCat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Hallentemperatur und Ausschuss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Messpunkte</c:v>
          </c:tx>
          <c:spPr>
            <a:ln w="47520">
              <a:noFill/>
            </a:ln>
          </c:spPr>
          <c:marker>
            <c:symbol val="circle"/>
            <c:size val="7"/>
            <c:spPr>
              <a:solidFill>
                <a:srgbClr val="0B2E5B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trendline>
            <c:spPr>
              <a:ln w="9360">
                <a:solidFill>
                  <a:srgbClr val="000000"/>
                </a:solidFill>
                <a:round/>
              </a:ln>
            </c:spPr>
            <c:trendlineType val="linear"/>
            <c:dispRSqr val="1"/>
            <c:dispEq val="1"/>
            <c:trendlineLbl>
              <c:numFmt formatCode="General" sourceLinked="0"/>
            </c:trendlineLbl>
          </c:trendline>
          <c:xVal>
            <c:numRef>
              <c:f>'05 Streu'!$C$6:$C$35</c:f>
              <c:numCache>
                <c:formatCode>0.0</c:formatCode>
                <c:ptCount val="30"/>
                <c:pt idx="0">
                  <c:v>19.7</c:v>
                </c:pt>
                <c:pt idx="1">
                  <c:v>20.7</c:v>
                </c:pt>
                <c:pt idx="2">
                  <c:v>20.9</c:v>
                </c:pt>
                <c:pt idx="3">
                  <c:v>20.5</c:v>
                </c:pt>
                <c:pt idx="4">
                  <c:v>20.9</c:v>
                </c:pt>
                <c:pt idx="5">
                  <c:v>21.4</c:v>
                </c:pt>
                <c:pt idx="6">
                  <c:v>22.4</c:v>
                </c:pt>
                <c:pt idx="7">
                  <c:v>22.3</c:v>
                </c:pt>
                <c:pt idx="8">
                  <c:v>23.5</c:v>
                </c:pt>
                <c:pt idx="9">
                  <c:v>23.8</c:v>
                </c:pt>
                <c:pt idx="10">
                  <c:v>24.9</c:v>
                </c:pt>
                <c:pt idx="11">
                  <c:v>25.1</c:v>
                </c:pt>
                <c:pt idx="12">
                  <c:v>24.4</c:v>
                </c:pt>
                <c:pt idx="13">
                  <c:v>25.1</c:v>
                </c:pt>
                <c:pt idx="14">
                  <c:v>25.3</c:v>
                </c:pt>
                <c:pt idx="15">
                  <c:v>26.4</c:v>
                </c:pt>
                <c:pt idx="16">
                  <c:v>26.7</c:v>
                </c:pt>
                <c:pt idx="17">
                  <c:v>26.3</c:v>
                </c:pt>
                <c:pt idx="18">
                  <c:v>27.7</c:v>
                </c:pt>
                <c:pt idx="19">
                  <c:v>27.6</c:v>
                </c:pt>
                <c:pt idx="20">
                  <c:v>28.2</c:v>
                </c:pt>
                <c:pt idx="21">
                  <c:v>29.2</c:v>
                </c:pt>
                <c:pt idx="22">
                  <c:v>28.7</c:v>
                </c:pt>
                <c:pt idx="23">
                  <c:v>29.6</c:v>
                </c:pt>
                <c:pt idx="24">
                  <c:v>30.3</c:v>
                </c:pt>
                <c:pt idx="25">
                  <c:v>31.1</c:v>
                </c:pt>
                <c:pt idx="26">
                  <c:v>30.6</c:v>
                </c:pt>
                <c:pt idx="27">
                  <c:v>30.6</c:v>
                </c:pt>
                <c:pt idx="28">
                  <c:v>30.8</c:v>
                </c:pt>
                <c:pt idx="29">
                  <c:v>32.4</c:v>
                </c:pt>
              </c:numCache>
            </c:numRef>
          </c:xVal>
          <c:yVal>
            <c:numRef>
              <c:f>'05 Streu'!$D$6:$D$35</c:f>
              <c:numCache>
                <c:formatCode>0.00</c:formatCode>
                <c:ptCount val="30"/>
                <c:pt idx="0">
                  <c:v>0.75</c:v>
                </c:pt>
                <c:pt idx="1">
                  <c:v>0.75</c:v>
                </c:pt>
                <c:pt idx="2">
                  <c:v>0.78</c:v>
                </c:pt>
                <c:pt idx="3">
                  <c:v>0.81</c:v>
                </c:pt>
                <c:pt idx="4">
                  <c:v>0.82</c:v>
                </c:pt>
                <c:pt idx="5">
                  <c:v>0.75</c:v>
                </c:pt>
                <c:pt idx="6">
                  <c:v>1.21</c:v>
                </c:pt>
                <c:pt idx="7">
                  <c:v>0.86</c:v>
                </c:pt>
                <c:pt idx="8">
                  <c:v>1.41</c:v>
                </c:pt>
                <c:pt idx="9">
                  <c:v>1.1399999999999999</c:v>
                </c:pt>
                <c:pt idx="10">
                  <c:v>1.07</c:v>
                </c:pt>
                <c:pt idx="11">
                  <c:v>1.23</c:v>
                </c:pt>
                <c:pt idx="12">
                  <c:v>1.05</c:v>
                </c:pt>
                <c:pt idx="13">
                  <c:v>1.52</c:v>
                </c:pt>
                <c:pt idx="14">
                  <c:v>1.41</c:v>
                </c:pt>
                <c:pt idx="15">
                  <c:v>1.43</c:v>
                </c:pt>
                <c:pt idx="16">
                  <c:v>1.29</c:v>
                </c:pt>
                <c:pt idx="17">
                  <c:v>1.32</c:v>
                </c:pt>
                <c:pt idx="18">
                  <c:v>1.61</c:v>
                </c:pt>
                <c:pt idx="19">
                  <c:v>1.68</c:v>
                </c:pt>
                <c:pt idx="20">
                  <c:v>1.59</c:v>
                </c:pt>
                <c:pt idx="21">
                  <c:v>1.93</c:v>
                </c:pt>
                <c:pt idx="22">
                  <c:v>1.81</c:v>
                </c:pt>
                <c:pt idx="23">
                  <c:v>2.08</c:v>
                </c:pt>
                <c:pt idx="24">
                  <c:v>1.83</c:v>
                </c:pt>
                <c:pt idx="25">
                  <c:v>1.83</c:v>
                </c:pt>
                <c:pt idx="26">
                  <c:v>2.13</c:v>
                </c:pt>
                <c:pt idx="27">
                  <c:v>1.98</c:v>
                </c:pt>
                <c:pt idx="28">
                  <c:v>2.1</c:v>
                </c:pt>
                <c:pt idx="29">
                  <c:v>2.2400000000000002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5EF-4C80-9976-6C057AD66D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7136436"/>
        <c:axId val="90278990"/>
      </c:scatterChart>
      <c:valAx>
        <c:axId val="77136436"/>
        <c:scaling>
          <c:orientation val="minMax"/>
          <c:max val="34"/>
          <c:min val="18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de-DE" sz="1000" b="1" strike="noStrike" spc="-1">
                    <a:solidFill>
                      <a:srgbClr val="000000"/>
                    </a:solidFill>
                    <a:latin typeface="Calibri"/>
                  </a:rPr>
                  <a:t>Temperatur °C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90278990"/>
        <c:crosses val="autoZero"/>
        <c:crossBetween val="midCat"/>
      </c:valAx>
      <c:valAx>
        <c:axId val="9027899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de-DE" sz="1000" b="1" strike="noStrike" spc="-1">
                    <a:solidFill>
                      <a:srgbClr val="000000"/>
                    </a:solidFill>
                    <a:latin typeface="Calibri"/>
                  </a:rPr>
                  <a:t>Ausschuss %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77136436"/>
        <c:crosses val="autoZero"/>
        <c:crossBetween val="midCat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Histogramm Durchmesser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'06 Histogramm'!$Q$4</c:f>
              <c:strCache>
                <c:ptCount val="1"/>
                <c:pt idx="0">
                  <c:v>Häufigkeit</c:v>
                </c:pt>
              </c:strCache>
            </c:strRef>
          </c:tx>
          <c:spPr>
            <a:solidFill>
              <a:srgbClr val="0B2E5B"/>
            </a:solidFill>
            <a:ln w="0">
              <a:solidFill>
                <a:srgbClr val="0B2E5B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'06 Histogramm'!$P$5:$P$16</c:f>
              <c:numCache>
                <c:formatCode>0.000</c:formatCode>
                <c:ptCount val="12"/>
                <c:pt idx="0">
                  <c:v>19.939999999999998</c:v>
                </c:pt>
                <c:pt idx="1">
                  <c:v>19.95</c:v>
                </c:pt>
                <c:pt idx="2">
                  <c:v>19.96</c:v>
                </c:pt>
                <c:pt idx="3">
                  <c:v>19.97</c:v>
                </c:pt>
                <c:pt idx="4">
                  <c:v>19.98</c:v>
                </c:pt>
                <c:pt idx="5">
                  <c:v>19.989999999999998</c:v>
                </c:pt>
                <c:pt idx="6">
                  <c:v>20</c:v>
                </c:pt>
                <c:pt idx="7">
                  <c:v>20.009999999999998</c:v>
                </c:pt>
                <c:pt idx="8">
                  <c:v>20.02</c:v>
                </c:pt>
                <c:pt idx="9">
                  <c:v>20.029999999999998</c:v>
                </c:pt>
                <c:pt idx="10">
                  <c:v>20.04</c:v>
                </c:pt>
                <c:pt idx="11">
                  <c:v>20.05</c:v>
                </c:pt>
              </c:numCache>
            </c:numRef>
          </c:cat>
          <c:val>
            <c:numRef>
              <c:f>'06 Histogramm'!$Q$5:$Q$16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14</c:v>
                </c:pt>
                <c:pt idx="6">
                  <c:v>25</c:v>
                </c:pt>
                <c:pt idx="7">
                  <c:v>30</c:v>
                </c:pt>
                <c:pt idx="8">
                  <c:v>24</c:v>
                </c:pt>
                <c:pt idx="9">
                  <c:v>3</c:v>
                </c:pt>
                <c:pt idx="10">
                  <c:v>2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19-43F0-8EED-E14E686217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"/>
        <c:axId val="73068133"/>
        <c:axId val="37152827"/>
      </c:barChart>
      <c:catAx>
        <c:axId val="73068133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de-DE" sz="1000" b="1" strike="noStrike" spc="-1">
                    <a:solidFill>
                      <a:srgbClr val="000000"/>
                    </a:solidFill>
                    <a:latin typeface="Calibri"/>
                  </a:rPr>
                  <a:t>Klassenobergrenze mm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37152827"/>
        <c:crosses val="autoZero"/>
        <c:auto val="1"/>
        <c:lblAlgn val="ctr"/>
        <c:lblOffset val="100"/>
        <c:noMultiLvlLbl val="0"/>
      </c:catAx>
      <c:valAx>
        <c:axId val="3715282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7306813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Durchmesser je Maschine (Boxplot)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Basis (Q1)</c:v>
          </c:tx>
          <c:spPr>
            <a:noFill/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errBars>
            <c:errBarType val="minus"/>
            <c:errValType val="cust"/>
            <c:noEndCap val="0"/>
            <c:minus>
              <c:numRef>
                <c:f>'07 Boxplot'!$C$40:$F$40</c:f>
                <c:numCache>
                  <c:formatCode>General</c:formatCode>
                  <c:ptCount val="4"/>
                  <c:pt idx="0">
                    <c:v>1.1749999999999261E-2</c:v>
                  </c:pt>
                  <c:pt idx="1">
                    <c:v>1.6749999999998266E-2</c:v>
                  </c:pt>
                  <c:pt idx="2">
                    <c:v>1.5500000000002956E-2</c:v>
                  </c:pt>
                  <c:pt idx="3">
                    <c:v>2.2000000000002018E-2</c:v>
                  </c:pt>
                </c:numCache>
              </c:numRef>
            </c:minus>
            <c:spPr>
              <a:ln w="9360">
                <a:solidFill>
                  <a:srgbClr val="000000"/>
                </a:solidFill>
                <a:round/>
              </a:ln>
            </c:spPr>
          </c:errBars>
          <c:cat>
            <c:strRef>
              <c:f>'07 Boxplot'!$C$36:$F$36</c:f>
              <c:strCache>
                <c:ptCount val="4"/>
                <c:pt idx="0">
                  <c:v>Maschine 1</c:v>
                </c:pt>
                <c:pt idx="1">
                  <c:v>Maschine 2</c:v>
                </c:pt>
                <c:pt idx="2">
                  <c:v>Maschine 3</c:v>
                </c:pt>
                <c:pt idx="3">
                  <c:v>Maschine 4</c:v>
                </c:pt>
              </c:strCache>
            </c:strRef>
          </c:cat>
          <c:val>
            <c:numRef>
              <c:f>'07 Boxplot'!$C$37:$F$37</c:f>
              <c:numCache>
                <c:formatCode>0.000</c:formatCode>
                <c:ptCount val="4"/>
                <c:pt idx="0">
                  <c:v>19.996749999999999</c:v>
                </c:pt>
                <c:pt idx="1">
                  <c:v>19.999749999999999</c:v>
                </c:pt>
                <c:pt idx="2">
                  <c:v>19.985500000000002</c:v>
                </c:pt>
                <c:pt idx="3">
                  <c:v>19.983000000000001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1D-42AB-BEF3-B4030B399072}"/>
            </c:ext>
          </c:extLst>
        </c:ser>
        <c:ser>
          <c:idx val="1"/>
          <c:order val="1"/>
          <c:tx>
            <c:v>Q1 bis Median</c:v>
          </c:tx>
          <c:spPr>
            <a:solidFill>
              <a:srgbClr val="8FA9CF"/>
            </a:solidFill>
            <a:ln w="0">
              <a:solidFill>
                <a:srgbClr val="8FA9CF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'07 Boxplot'!$C$36:$F$36</c:f>
              <c:strCache>
                <c:ptCount val="4"/>
                <c:pt idx="0">
                  <c:v>Maschine 1</c:v>
                </c:pt>
                <c:pt idx="1">
                  <c:v>Maschine 2</c:v>
                </c:pt>
                <c:pt idx="2">
                  <c:v>Maschine 3</c:v>
                </c:pt>
                <c:pt idx="3">
                  <c:v>Maschine 4</c:v>
                </c:pt>
              </c:strCache>
            </c:strRef>
          </c:cat>
          <c:val>
            <c:numRef>
              <c:f>'07 Boxplot'!$C$38:$F$38</c:f>
              <c:numCache>
                <c:formatCode>0.000</c:formatCode>
                <c:ptCount val="4"/>
                <c:pt idx="0">
                  <c:v>2.2500000000000853E-3</c:v>
                </c:pt>
                <c:pt idx="1">
                  <c:v>9.2500000000015348E-3</c:v>
                </c:pt>
                <c:pt idx="2">
                  <c:v>3.9999999999977831E-3</c:v>
                </c:pt>
                <c:pt idx="3">
                  <c:v>1.2499999999999289E-2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61D-42AB-BEF3-B4030B399072}"/>
            </c:ext>
          </c:extLst>
        </c:ser>
        <c:ser>
          <c:idx val="2"/>
          <c:order val="2"/>
          <c:tx>
            <c:v>Median bis Q3</c:v>
          </c:tx>
          <c:spPr>
            <a:solidFill>
              <a:srgbClr val="0B2E5B"/>
            </a:solidFill>
            <a:ln w="0">
              <a:solidFill>
                <a:srgbClr val="0B2E5B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errBars>
            <c:errBarType val="plus"/>
            <c:errValType val="cust"/>
            <c:noEndCap val="0"/>
            <c:plus>
              <c:numRef>
                <c:f>'07 Boxplot'!$C$41:$F$41</c:f>
                <c:numCache>
                  <c:formatCode>General</c:formatCode>
                  <c:ptCount val="4"/>
                  <c:pt idx="0">
                    <c:v>1.150000000000162E-2</c:v>
                  </c:pt>
                  <c:pt idx="1">
                    <c:v>2.4499999999999744E-2</c:v>
                  </c:pt>
                  <c:pt idx="2">
                    <c:v>1.2499999999999289E-2</c:v>
                  </c:pt>
                  <c:pt idx="3">
                    <c:v>1.5499999999999403E-2</c:v>
                  </c:pt>
                </c:numCache>
              </c:numRef>
            </c:plus>
            <c:spPr>
              <a:ln w="9360">
                <a:solidFill>
                  <a:srgbClr val="000000"/>
                </a:solidFill>
                <a:round/>
              </a:ln>
            </c:spPr>
          </c:errBars>
          <c:cat>
            <c:strRef>
              <c:f>'07 Boxplot'!$C$36:$F$36</c:f>
              <c:strCache>
                <c:ptCount val="4"/>
                <c:pt idx="0">
                  <c:v>Maschine 1</c:v>
                </c:pt>
                <c:pt idx="1">
                  <c:v>Maschine 2</c:v>
                </c:pt>
                <c:pt idx="2">
                  <c:v>Maschine 3</c:v>
                </c:pt>
                <c:pt idx="3">
                  <c:v>Maschine 4</c:v>
                </c:pt>
              </c:strCache>
            </c:strRef>
          </c:cat>
          <c:val>
            <c:numRef>
              <c:f>'07 Boxplot'!$C$39:$F$39</c:f>
              <c:numCache>
                <c:formatCode>0.000</c:formatCode>
                <c:ptCount val="4"/>
                <c:pt idx="0">
                  <c:v>4.5000000000001705E-3</c:v>
                </c:pt>
                <c:pt idx="1">
                  <c:v>1.2499999999999289E-2</c:v>
                </c:pt>
                <c:pt idx="2">
                  <c:v>9.0000000000003411E-3</c:v>
                </c:pt>
                <c:pt idx="3">
                  <c:v>1.2000000000000455E-2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1D-42AB-BEF3-B4030B3990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15320710"/>
        <c:axId val="55869807"/>
      </c:barChart>
      <c:catAx>
        <c:axId val="153207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55869807"/>
        <c:crosses val="autoZero"/>
        <c:auto val="1"/>
        <c:lblAlgn val="ctr"/>
        <c:lblOffset val="100"/>
        <c:noMultiLvlLbl val="0"/>
      </c:catAx>
      <c:valAx>
        <c:axId val="55869807"/>
        <c:scaling>
          <c:orientation val="minMax"/>
          <c:max val="20.059999999999999"/>
          <c:min val="19.940000000000001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.0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1532071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Kompetenzprofil Soll / Ist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'08 Netz-Radar'!$C$5</c:f>
              <c:strCache>
                <c:ptCount val="1"/>
                <c:pt idx="0">
                  <c:v>Soll</c:v>
                </c:pt>
              </c:strCache>
            </c:strRef>
          </c:tx>
          <c:spPr>
            <a:ln w="28080">
              <a:solidFill>
                <a:srgbClr val="E3A52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'08 Netz-Radar'!$B$6:$B$11</c:f>
              <c:strCache>
                <c:ptCount val="6"/>
                <c:pt idx="0">
                  <c:v>SPC</c:v>
                </c:pt>
                <c:pt idx="1">
                  <c:v>MSA</c:v>
                </c:pt>
                <c:pt idx="2">
                  <c:v>FMEA</c:v>
                </c:pt>
                <c:pt idx="3">
                  <c:v>APQP</c:v>
                </c:pt>
                <c:pt idx="4">
                  <c:v>VDA 6.3</c:v>
                </c:pt>
                <c:pt idx="5">
                  <c:v>8D</c:v>
                </c:pt>
              </c:strCache>
            </c:strRef>
          </c:cat>
          <c:val>
            <c:numRef>
              <c:f>'08 Netz-Radar'!$C$6:$C$11</c:f>
              <c:numCache>
                <c:formatCode>General</c:formatCode>
                <c:ptCount val="6"/>
                <c:pt idx="0">
                  <c:v>4</c:v>
                </c:pt>
                <c:pt idx="1">
                  <c:v>3</c:v>
                </c:pt>
                <c:pt idx="2">
                  <c:v>4</c:v>
                </c:pt>
                <c:pt idx="3">
                  <c:v>3</c:v>
                </c:pt>
                <c:pt idx="4">
                  <c:v>3</c:v>
                </c:pt>
                <c:pt idx="5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50-4C99-9F7F-A0AF51513B6F}"/>
            </c:ext>
          </c:extLst>
        </c:ser>
        <c:ser>
          <c:idx val="1"/>
          <c:order val="1"/>
          <c:tx>
            <c:strRef>
              <c:f>'08 Netz-Radar'!$D$5</c:f>
              <c:strCache>
                <c:ptCount val="1"/>
                <c:pt idx="0">
                  <c:v>Ist</c:v>
                </c:pt>
              </c:strCache>
            </c:strRef>
          </c:tx>
          <c:spPr>
            <a:ln w="28080">
              <a:solidFill>
                <a:srgbClr val="0B2E5B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'08 Netz-Radar'!$B$6:$B$11</c:f>
              <c:strCache>
                <c:ptCount val="6"/>
                <c:pt idx="0">
                  <c:v>SPC</c:v>
                </c:pt>
                <c:pt idx="1">
                  <c:v>MSA</c:v>
                </c:pt>
                <c:pt idx="2">
                  <c:v>FMEA</c:v>
                </c:pt>
                <c:pt idx="3">
                  <c:v>APQP</c:v>
                </c:pt>
                <c:pt idx="4">
                  <c:v>VDA 6.3</c:v>
                </c:pt>
                <c:pt idx="5">
                  <c:v>8D</c:v>
                </c:pt>
              </c:strCache>
            </c:strRef>
          </c:cat>
          <c:val>
            <c:numRef>
              <c:f>'08 Netz-Radar'!$D$6:$D$11</c:f>
              <c:numCache>
                <c:formatCode>General</c:formatCode>
                <c:ptCount val="6"/>
                <c:pt idx="0">
                  <c:v>3</c:v>
                </c:pt>
                <c:pt idx="1">
                  <c:v>2</c:v>
                </c:pt>
                <c:pt idx="2">
                  <c:v>3</c:v>
                </c:pt>
                <c:pt idx="3">
                  <c:v>3</c:v>
                </c:pt>
                <c:pt idx="4">
                  <c:v>2</c:v>
                </c:pt>
                <c:pt idx="5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850-4C99-9F7F-A0AF51513B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433667"/>
        <c:axId val="99386131"/>
      </c:radarChart>
      <c:catAx>
        <c:axId val="75433667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99386131"/>
        <c:crosses val="autoZero"/>
        <c:auto val="1"/>
        <c:lblAlgn val="ctr"/>
        <c:lblOffset val="100"/>
        <c:noMultiLvlLbl val="0"/>
      </c:catAx>
      <c:valAx>
        <c:axId val="99386131"/>
        <c:scaling>
          <c:orientation val="minMax"/>
          <c:max val="4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75433667"/>
        <c:crosses val="autoZero"/>
        <c:crossBetween val="midCat"/>
        <c:majorUnit val="1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ppm-Reduktion je Maßnahme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'09 Wasserfall'!$E$5</c:f>
              <c:strCache>
                <c:ptCount val="1"/>
                <c:pt idx="0">
                  <c:v>Basis</c:v>
                </c:pt>
              </c:strCache>
            </c:strRef>
          </c:tx>
          <c:spPr>
            <a:noFill/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'09 Wasserfall'!$B$6:$B$12</c:f>
              <c:strCache>
                <c:ptCount val="7"/>
                <c:pt idx="0">
                  <c:v>Ausgangswert</c:v>
                </c:pt>
                <c:pt idx="1">
                  <c:v>Prozessparameter</c:v>
                </c:pt>
                <c:pt idx="2">
                  <c:v>Prüfmittel (MSA)</c:v>
                </c:pt>
                <c:pt idx="3">
                  <c:v>Schulung</c:v>
                </c:pt>
                <c:pt idx="4">
                  <c:v>Neuer Lieferant</c:v>
                </c:pt>
                <c:pt idx="5">
                  <c:v>Poka Yoke</c:v>
                </c:pt>
                <c:pt idx="6">
                  <c:v>Endwert</c:v>
                </c:pt>
              </c:strCache>
            </c:strRef>
          </c:cat>
          <c:val>
            <c:numRef>
              <c:f>'09 Wasserfall'!$E$6:$E$12</c:f>
              <c:numCache>
                <c:formatCode>General</c:formatCode>
                <c:ptCount val="7"/>
                <c:pt idx="0">
                  <c:v>0</c:v>
                </c:pt>
                <c:pt idx="1">
                  <c:v>590</c:v>
                </c:pt>
                <c:pt idx="2">
                  <c:v>450</c:v>
                </c:pt>
                <c:pt idx="3">
                  <c:v>330</c:v>
                </c:pt>
                <c:pt idx="4">
                  <c:v>330</c:v>
                </c:pt>
                <c:pt idx="5">
                  <c:v>120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A4-45C3-B185-3749DBADBABE}"/>
            </c:ext>
          </c:extLst>
        </c:ser>
        <c:ser>
          <c:idx val="1"/>
          <c:order val="1"/>
          <c:tx>
            <c:strRef>
              <c:f>'09 Wasserfall'!$F$5</c:f>
              <c:strCache>
                <c:ptCount val="1"/>
                <c:pt idx="0">
                  <c:v>Senkung</c:v>
                </c:pt>
              </c:strCache>
            </c:strRef>
          </c:tx>
          <c:spPr>
            <a:solidFill>
              <a:srgbClr val="2E7D32"/>
            </a:solidFill>
            <a:ln w="0">
              <a:solidFill>
                <a:srgbClr val="2E7D32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'09 Wasserfall'!$B$6:$B$12</c:f>
              <c:strCache>
                <c:ptCount val="7"/>
                <c:pt idx="0">
                  <c:v>Ausgangswert</c:v>
                </c:pt>
                <c:pt idx="1">
                  <c:v>Prozessparameter</c:v>
                </c:pt>
                <c:pt idx="2">
                  <c:v>Prüfmittel (MSA)</c:v>
                </c:pt>
                <c:pt idx="3">
                  <c:v>Schulung</c:v>
                </c:pt>
                <c:pt idx="4">
                  <c:v>Neuer Lieferant</c:v>
                </c:pt>
                <c:pt idx="5">
                  <c:v>Poka Yoke</c:v>
                </c:pt>
                <c:pt idx="6">
                  <c:v>Endwert</c:v>
                </c:pt>
              </c:strCache>
            </c:strRef>
          </c:cat>
          <c:val>
            <c:numRef>
              <c:f>'09 Wasserfall'!$F$6:$F$12</c:f>
              <c:numCache>
                <c:formatCode>General</c:formatCode>
                <c:ptCount val="7"/>
                <c:pt idx="0">
                  <c:v>0</c:v>
                </c:pt>
                <c:pt idx="1">
                  <c:v>260</c:v>
                </c:pt>
                <c:pt idx="2">
                  <c:v>140</c:v>
                </c:pt>
                <c:pt idx="3">
                  <c:v>120</c:v>
                </c:pt>
                <c:pt idx="4">
                  <c:v>0</c:v>
                </c:pt>
                <c:pt idx="5">
                  <c:v>270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A4-45C3-B185-3749DBADBABE}"/>
            </c:ext>
          </c:extLst>
        </c:ser>
        <c:ser>
          <c:idx val="2"/>
          <c:order val="2"/>
          <c:tx>
            <c:strRef>
              <c:f>'09 Wasserfall'!$G$5</c:f>
              <c:strCache>
                <c:ptCount val="1"/>
                <c:pt idx="0">
                  <c:v>Erhöhung</c:v>
                </c:pt>
              </c:strCache>
            </c:strRef>
          </c:tx>
          <c:spPr>
            <a:solidFill>
              <a:srgbClr val="C0392B"/>
            </a:solidFill>
            <a:ln w="0">
              <a:solidFill>
                <a:srgbClr val="C0392B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'09 Wasserfall'!$B$6:$B$12</c:f>
              <c:strCache>
                <c:ptCount val="7"/>
                <c:pt idx="0">
                  <c:v>Ausgangswert</c:v>
                </c:pt>
                <c:pt idx="1">
                  <c:v>Prozessparameter</c:v>
                </c:pt>
                <c:pt idx="2">
                  <c:v>Prüfmittel (MSA)</c:v>
                </c:pt>
                <c:pt idx="3">
                  <c:v>Schulung</c:v>
                </c:pt>
                <c:pt idx="4">
                  <c:v>Neuer Lieferant</c:v>
                </c:pt>
                <c:pt idx="5">
                  <c:v>Poka Yoke</c:v>
                </c:pt>
                <c:pt idx="6">
                  <c:v>Endwert</c:v>
                </c:pt>
              </c:strCache>
            </c:strRef>
          </c:cat>
          <c:val>
            <c:numRef>
              <c:f>'09 Wasserfall'!$G$6:$G$12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FA4-45C3-B185-3749DBADBABE}"/>
            </c:ext>
          </c:extLst>
        </c:ser>
        <c:ser>
          <c:idx val="3"/>
          <c:order val="3"/>
          <c:tx>
            <c:strRef>
              <c:f>'09 Wasserfall'!$H$5</c:f>
              <c:strCache>
                <c:ptCount val="1"/>
                <c:pt idx="0">
                  <c:v>Gesamt</c:v>
                </c:pt>
              </c:strCache>
            </c:strRef>
          </c:tx>
          <c:spPr>
            <a:solidFill>
              <a:srgbClr val="0B2E5B"/>
            </a:solidFill>
            <a:ln w="0">
              <a:solidFill>
                <a:srgbClr val="0B2E5B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'09 Wasserfall'!$B$6:$B$12</c:f>
              <c:strCache>
                <c:ptCount val="7"/>
                <c:pt idx="0">
                  <c:v>Ausgangswert</c:v>
                </c:pt>
                <c:pt idx="1">
                  <c:v>Prozessparameter</c:v>
                </c:pt>
                <c:pt idx="2">
                  <c:v>Prüfmittel (MSA)</c:v>
                </c:pt>
                <c:pt idx="3">
                  <c:v>Schulung</c:v>
                </c:pt>
                <c:pt idx="4">
                  <c:v>Neuer Lieferant</c:v>
                </c:pt>
                <c:pt idx="5">
                  <c:v>Poka Yoke</c:v>
                </c:pt>
                <c:pt idx="6">
                  <c:v>Endwert</c:v>
                </c:pt>
              </c:strCache>
            </c:strRef>
          </c:cat>
          <c:val>
            <c:numRef>
              <c:f>'09 Wasserfall'!$H$6:$H$12</c:f>
              <c:numCache>
                <c:formatCode>General</c:formatCode>
                <c:ptCount val="7"/>
                <c:pt idx="0">
                  <c:v>850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FA4-45C3-B185-3749DBADBA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4995226"/>
        <c:axId val="32693101"/>
      </c:barChart>
      <c:catAx>
        <c:axId val="8499522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32693101"/>
        <c:crosses val="autoZero"/>
        <c:auto val="1"/>
        <c:lblAlgn val="ctr"/>
        <c:lblOffset val="100"/>
        <c:noMultiLvlLbl val="0"/>
      </c:catAx>
      <c:valAx>
        <c:axId val="3269310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de-DE" sz="1000" b="1" strike="noStrike" spc="-1">
                    <a:solidFill>
                      <a:srgbClr val="000000"/>
                    </a:solidFill>
                    <a:latin typeface="Calibri"/>
                  </a:rPr>
                  <a:t>ppm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84995226"/>
        <c:crosses val="autoZero"/>
        <c:crossBetween val="between"/>
      </c:valAx>
      <c:spPr>
        <a:noFill/>
        <a:ln w="0">
          <a:noFill/>
        </a:ln>
      </c:spPr>
    </c:plotArea>
    <c:legend>
      <c:legendPos val="b"/>
      <c:legendEntry>
        <c:idx val="0"/>
        <c:delete val="1"/>
      </c:legendEntry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Projektplan Serienanlauf (KW)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'12 Gantt'!$C$6</c:f>
              <c:strCache>
                <c:ptCount val="1"/>
                <c:pt idx="0">
                  <c:v>Start KW</c:v>
                </c:pt>
              </c:strCache>
            </c:strRef>
          </c:tx>
          <c:spPr>
            <a:noFill/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'12 Gantt'!$B$7:$B$11</c:f>
              <c:strCache>
                <c:ptCount val="5"/>
                <c:pt idx="0">
                  <c:v>Planung</c:v>
                </c:pt>
                <c:pt idx="1">
                  <c:v>Produkt- und Prozessentwicklung</c:v>
                </c:pt>
                <c:pt idx="2">
                  <c:v>Validierung und Bemusterung</c:v>
                </c:pt>
                <c:pt idx="3">
                  <c:v>Serienvorbereitung</c:v>
                </c:pt>
                <c:pt idx="4">
                  <c:v>SOP und Anlaufüberwachung</c:v>
                </c:pt>
              </c:strCache>
            </c:strRef>
          </c:cat>
          <c:val>
            <c:numRef>
              <c:f>'12 Gantt'!$C$7:$C$11</c:f>
              <c:numCache>
                <c:formatCode>General</c:formatCode>
                <c:ptCount val="5"/>
                <c:pt idx="0">
                  <c:v>1</c:v>
                </c:pt>
                <c:pt idx="1">
                  <c:v>4</c:v>
                </c:pt>
                <c:pt idx="2">
                  <c:v>11</c:v>
                </c:pt>
                <c:pt idx="3">
                  <c:v>15</c:v>
                </c:pt>
                <c:pt idx="4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39-4661-842E-E662EC87A1AB}"/>
            </c:ext>
          </c:extLst>
        </c:ser>
        <c:ser>
          <c:idx val="1"/>
          <c:order val="1"/>
          <c:tx>
            <c:strRef>
              <c:f>'12 Gantt'!$D$6</c:f>
              <c:strCache>
                <c:ptCount val="1"/>
                <c:pt idx="0">
                  <c:v>Dauer (Wo.)</c:v>
                </c:pt>
              </c:strCache>
            </c:strRef>
          </c:tx>
          <c:spPr>
            <a:solidFill>
              <a:srgbClr val="0B2E5B"/>
            </a:solidFill>
            <a:ln w="0">
              <a:solidFill>
                <a:srgbClr val="0B2E5B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'12 Gantt'!$B$7:$B$11</c:f>
              <c:strCache>
                <c:ptCount val="5"/>
                <c:pt idx="0">
                  <c:v>Planung</c:v>
                </c:pt>
                <c:pt idx="1">
                  <c:v>Produkt- und Prozessentwicklung</c:v>
                </c:pt>
                <c:pt idx="2">
                  <c:v>Validierung und Bemusterung</c:v>
                </c:pt>
                <c:pt idx="3">
                  <c:v>Serienvorbereitung</c:v>
                </c:pt>
                <c:pt idx="4">
                  <c:v>SOP und Anlaufüberwachung</c:v>
                </c:pt>
              </c:strCache>
            </c:strRef>
          </c:cat>
          <c:val>
            <c:numRef>
              <c:f>'12 Gantt'!$D$7:$D$11</c:f>
              <c:numCache>
                <c:formatCode>General</c:formatCode>
                <c:ptCount val="5"/>
                <c:pt idx="0">
                  <c:v>4</c:v>
                </c:pt>
                <c:pt idx="1">
                  <c:v>9</c:v>
                </c:pt>
                <c:pt idx="2">
                  <c:v>7</c:v>
                </c:pt>
                <c:pt idx="3">
                  <c:v>5</c:v>
                </c:pt>
                <c:pt idx="4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39-4661-842E-E662EC87A1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95159732"/>
        <c:axId val="15496736"/>
      </c:barChart>
      <c:catAx>
        <c:axId val="9515973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15496736"/>
        <c:crosses val="autoZero"/>
        <c:auto val="1"/>
        <c:lblAlgn val="ctr"/>
        <c:lblOffset val="100"/>
        <c:noMultiLvlLbl val="0"/>
      </c:catAx>
      <c:valAx>
        <c:axId val="15496736"/>
        <c:scaling>
          <c:orientation val="minMax"/>
          <c:max val="25"/>
          <c:min val="0"/>
        </c:scaling>
        <c:delete val="0"/>
        <c:axPos val="t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95159732"/>
        <c:crosses val="autoZero"/>
        <c:crossBetween val="between"/>
        <c:majorUnit val="2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14</xdr:col>
      <xdr:colOff>507600</xdr:colOff>
      <xdr:row>19</xdr:row>
      <xdr:rowOff>21960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21</xdr:row>
      <xdr:rowOff>0</xdr:rowOff>
    </xdr:from>
    <xdr:to>
      <xdr:col>14</xdr:col>
      <xdr:colOff>507600</xdr:colOff>
      <xdr:row>36</xdr:row>
      <xdr:rowOff>21960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16</xdr:col>
      <xdr:colOff>4680</xdr:colOff>
      <xdr:row>21</xdr:row>
      <xdr:rowOff>1080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12</xdr:col>
      <xdr:colOff>399240</xdr:colOff>
      <xdr:row>21</xdr:row>
      <xdr:rowOff>1080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17</xdr:col>
      <xdr:colOff>4680</xdr:colOff>
      <xdr:row>21</xdr:row>
      <xdr:rowOff>1080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16</xdr:col>
      <xdr:colOff>4680</xdr:colOff>
      <xdr:row>21</xdr:row>
      <xdr:rowOff>1080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0</xdr:rowOff>
    </xdr:from>
    <xdr:to>
      <xdr:col>11</xdr:col>
      <xdr:colOff>480960</xdr:colOff>
      <xdr:row>34</xdr:row>
      <xdr:rowOff>1080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17</xdr:col>
      <xdr:colOff>4680</xdr:colOff>
      <xdr:row>21</xdr:row>
      <xdr:rowOff>1080</xdr:rowOff>
    </xdr:to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13</xdr:col>
      <xdr:colOff>398880</xdr:colOff>
      <xdr:row>22</xdr:row>
      <xdr:rowOff>170640</xdr:rowOff>
    </xdr:to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</xdr:row>
      <xdr:rowOff>0</xdr:rowOff>
    </xdr:from>
    <xdr:to>
      <xdr:col>19</xdr:col>
      <xdr:colOff>4680</xdr:colOff>
      <xdr:row>20</xdr:row>
      <xdr:rowOff>79200</xdr:rowOff>
    </xdr:to>
    <xdr:graphicFrame macro="">
      <xdr:nvGraphicFramePr>
        <xdr:cNvPr id="10" name="Chart 1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</xdr:row>
      <xdr:rowOff>78120</xdr:rowOff>
    </xdr:from>
    <xdr:to>
      <xdr:col>10</xdr:col>
      <xdr:colOff>122040</xdr:colOff>
      <xdr:row>25</xdr:row>
      <xdr:rowOff>121320</xdr:rowOff>
    </xdr:to>
    <xdr:graphicFrame macro="">
      <xdr:nvGraphicFramePr>
        <xdr:cNvPr id="11" name="Chart 1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qbm-diagramm-baukasten.xlsx" TargetMode="External"/><Relationship Id="rId13" Type="http://schemas.openxmlformats.org/officeDocument/2006/relationships/hyperlink" Target="qbm-diagramm-baukasten.xlsx" TargetMode="External"/><Relationship Id="rId3" Type="http://schemas.openxmlformats.org/officeDocument/2006/relationships/hyperlink" Target="qbm-diagramm-baukasten.xlsx" TargetMode="External"/><Relationship Id="rId7" Type="http://schemas.openxmlformats.org/officeDocument/2006/relationships/hyperlink" Target="qbm-diagramm-baukasten.xlsx" TargetMode="External"/><Relationship Id="rId12" Type="http://schemas.openxmlformats.org/officeDocument/2006/relationships/hyperlink" Target="qbm-diagramm-baukasten.xlsx" TargetMode="External"/><Relationship Id="rId2" Type="http://schemas.openxmlformats.org/officeDocument/2006/relationships/hyperlink" Target="qbm-diagramm-baukasten.xlsx" TargetMode="External"/><Relationship Id="rId1" Type="http://schemas.openxmlformats.org/officeDocument/2006/relationships/hyperlink" Target="qbm-diagramm-baukasten.xlsx" TargetMode="External"/><Relationship Id="rId6" Type="http://schemas.openxmlformats.org/officeDocument/2006/relationships/hyperlink" Target="qbm-diagramm-baukasten.xlsx" TargetMode="External"/><Relationship Id="rId11" Type="http://schemas.openxmlformats.org/officeDocument/2006/relationships/hyperlink" Target="qbm-diagramm-baukasten.xlsx" TargetMode="External"/><Relationship Id="rId5" Type="http://schemas.openxmlformats.org/officeDocument/2006/relationships/hyperlink" Target="qbm-diagramm-baukasten.xlsx" TargetMode="External"/><Relationship Id="rId10" Type="http://schemas.openxmlformats.org/officeDocument/2006/relationships/hyperlink" Target="qbm-diagramm-baukasten.xlsx" TargetMode="External"/><Relationship Id="rId4" Type="http://schemas.openxmlformats.org/officeDocument/2006/relationships/hyperlink" Target="qbm-diagramm-baukasten.xlsx" TargetMode="External"/><Relationship Id="rId9" Type="http://schemas.openxmlformats.org/officeDocument/2006/relationships/hyperlink" Target="qbm-diagramm-baukasten.xlsx" TargetMode="External"/><Relationship Id="rId14" Type="http://schemas.openxmlformats.org/officeDocument/2006/relationships/hyperlink" Target="qbm-diagramm-baukasten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26"/>
  <sheetViews>
    <sheetView showGridLines="0" tabSelected="1" zoomScaleNormal="100" workbookViewId="0">
      <selection activeCell="D32" sqref="D32"/>
    </sheetView>
  </sheetViews>
  <sheetFormatPr baseColWidth="10" defaultColWidth="8.7109375" defaultRowHeight="15" x14ac:dyDescent="0.25"/>
  <cols>
    <col min="1" max="1" width="2" customWidth="1"/>
    <col min="2" max="2" width="6" customWidth="1"/>
    <col min="3" max="3" width="30" customWidth="1"/>
    <col min="4" max="4" width="62" customWidth="1"/>
    <col min="5" max="5" width="22" customWidth="1"/>
  </cols>
  <sheetData>
    <row r="1" spans="2:5" ht="26.25" x14ac:dyDescent="0.4">
      <c r="B1" s="5" t="s">
        <v>0</v>
      </c>
    </row>
    <row r="2" spans="2:5" x14ac:dyDescent="0.25">
      <c r="B2" s="6" t="s">
        <v>1</v>
      </c>
    </row>
    <row r="3" spans="2:5" x14ac:dyDescent="0.25">
      <c r="B3" s="7" t="s">
        <v>2</v>
      </c>
    </row>
    <row r="5" spans="2:5" x14ac:dyDescent="0.25">
      <c r="B5" s="8" t="s">
        <v>3</v>
      </c>
      <c r="C5" s="8" t="s">
        <v>4</v>
      </c>
      <c r="D5" s="8" t="s">
        <v>5</v>
      </c>
      <c r="E5" s="8" t="s">
        <v>6</v>
      </c>
    </row>
    <row r="6" spans="2:5" x14ac:dyDescent="0.25">
      <c r="B6" s="9">
        <v>1</v>
      </c>
      <c r="C6" s="10" t="s">
        <v>7</v>
      </c>
      <c r="D6" s="11" t="s">
        <v>8</v>
      </c>
      <c r="E6" s="12" t="s">
        <v>9</v>
      </c>
    </row>
    <row r="7" spans="2:5" x14ac:dyDescent="0.25">
      <c r="B7" s="9">
        <v>2</v>
      </c>
      <c r="C7" s="10" t="s">
        <v>10</v>
      </c>
      <c r="D7" s="11" t="s">
        <v>11</v>
      </c>
      <c r="E7" s="12" t="s">
        <v>12</v>
      </c>
    </row>
    <row r="8" spans="2:5" x14ac:dyDescent="0.25">
      <c r="B8" s="9">
        <v>3</v>
      </c>
      <c r="C8" s="10" t="s">
        <v>13</v>
      </c>
      <c r="D8" s="11" t="s">
        <v>14</v>
      </c>
      <c r="E8" s="12" t="s">
        <v>15</v>
      </c>
    </row>
    <row r="9" spans="2:5" x14ac:dyDescent="0.25">
      <c r="B9" s="9">
        <v>4</v>
      </c>
      <c r="C9" s="10" t="s">
        <v>16</v>
      </c>
      <c r="D9" s="11" t="s">
        <v>17</v>
      </c>
      <c r="E9" s="12" t="s">
        <v>18</v>
      </c>
    </row>
    <row r="10" spans="2:5" x14ac:dyDescent="0.25">
      <c r="B10" s="9">
        <v>5</v>
      </c>
      <c r="C10" s="10" t="s">
        <v>19</v>
      </c>
      <c r="D10" s="11" t="s">
        <v>20</v>
      </c>
      <c r="E10" s="12" t="s">
        <v>21</v>
      </c>
    </row>
    <row r="11" spans="2:5" x14ac:dyDescent="0.25">
      <c r="B11" s="9">
        <v>6</v>
      </c>
      <c r="C11" s="10" t="s">
        <v>22</v>
      </c>
      <c r="D11" s="11" t="s">
        <v>23</v>
      </c>
      <c r="E11" s="12" t="s">
        <v>24</v>
      </c>
    </row>
    <row r="12" spans="2:5" x14ac:dyDescent="0.25">
      <c r="B12" s="9">
        <v>7</v>
      </c>
      <c r="C12" s="10" t="s">
        <v>25</v>
      </c>
      <c r="D12" s="11" t="s">
        <v>26</v>
      </c>
      <c r="E12" s="12" t="s">
        <v>27</v>
      </c>
    </row>
    <row r="13" spans="2:5" x14ac:dyDescent="0.25">
      <c r="B13" s="9">
        <v>8</v>
      </c>
      <c r="C13" s="10" t="s">
        <v>28</v>
      </c>
      <c r="D13" s="11" t="s">
        <v>29</v>
      </c>
      <c r="E13" s="12" t="s">
        <v>30</v>
      </c>
    </row>
    <row r="14" spans="2:5" x14ac:dyDescent="0.25">
      <c r="B14" s="9">
        <v>9</v>
      </c>
      <c r="C14" s="10" t="s">
        <v>31</v>
      </c>
      <c r="D14" s="11" t="s">
        <v>32</v>
      </c>
      <c r="E14" s="12" t="s">
        <v>33</v>
      </c>
    </row>
    <row r="15" spans="2:5" x14ac:dyDescent="0.25">
      <c r="B15" s="9">
        <v>10</v>
      </c>
      <c r="C15" s="10" t="s">
        <v>34</v>
      </c>
      <c r="D15" s="11" t="s">
        <v>35</v>
      </c>
      <c r="E15" s="12" t="s">
        <v>36</v>
      </c>
    </row>
    <row r="16" spans="2:5" x14ac:dyDescent="0.25">
      <c r="B16" s="9">
        <v>11</v>
      </c>
      <c r="C16" s="10" t="s">
        <v>37</v>
      </c>
      <c r="D16" s="11" t="s">
        <v>38</v>
      </c>
      <c r="E16" s="12" t="s">
        <v>39</v>
      </c>
    </row>
    <row r="17" spans="2:5" x14ac:dyDescent="0.25">
      <c r="B17" s="9">
        <v>12</v>
      </c>
      <c r="C17" s="10" t="s">
        <v>40</v>
      </c>
      <c r="D17" s="11" t="s">
        <v>41</v>
      </c>
      <c r="E17" s="12" t="s">
        <v>42</v>
      </c>
    </row>
    <row r="18" spans="2:5" x14ac:dyDescent="0.25">
      <c r="B18" s="9">
        <v>13</v>
      </c>
      <c r="C18" s="10" t="s">
        <v>43</v>
      </c>
      <c r="D18" s="11" t="s">
        <v>44</v>
      </c>
      <c r="E18" s="12" t="s">
        <v>45</v>
      </c>
    </row>
    <row r="19" spans="2:5" x14ac:dyDescent="0.25">
      <c r="B19" s="9">
        <v>14</v>
      </c>
      <c r="C19" s="10" t="s">
        <v>46</v>
      </c>
      <c r="D19" s="11" t="s">
        <v>47</v>
      </c>
      <c r="E19" s="12" t="s">
        <v>48</v>
      </c>
    </row>
    <row r="21" spans="2:5" x14ac:dyDescent="0.25">
      <c r="B21" s="13" t="s">
        <v>49</v>
      </c>
    </row>
    <row r="22" spans="2:5" x14ac:dyDescent="0.25">
      <c r="B22" s="14" t="s">
        <v>50</v>
      </c>
      <c r="C22" s="15" t="s">
        <v>51</v>
      </c>
    </row>
    <row r="23" spans="2:5" x14ac:dyDescent="0.25">
      <c r="B23" s="16" t="s">
        <v>50</v>
      </c>
      <c r="C23" s="15" t="s">
        <v>52</v>
      </c>
    </row>
    <row r="25" spans="2:5" x14ac:dyDescent="0.25">
      <c r="B25" s="17" t="s">
        <v>53</v>
      </c>
    </row>
    <row r="26" spans="2:5" x14ac:dyDescent="0.25">
      <c r="B26" s="18" t="s">
        <v>54</v>
      </c>
    </row>
  </sheetData>
  <hyperlinks>
    <hyperlink ref="E6" r:id="rId1" location="'01%20Säule-Balken'!A1" xr:uid="{00000000-0004-0000-0000-000000000000}"/>
    <hyperlink ref="E7" r:id="rId2" location="'02%20Linie'!A1" xr:uid="{00000000-0004-0000-0000-000001000000}"/>
    <hyperlink ref="E8" r:id="rId3" location="'03%20Kreis'!A1" xr:uid="{00000000-0004-0000-0000-000002000000}"/>
    <hyperlink ref="E9" r:id="rId4" location="'04%20Fläche'!A1" xr:uid="{00000000-0004-0000-0000-000003000000}"/>
    <hyperlink ref="E10" r:id="rId5" location="'05%20Streu'!A1" xr:uid="{00000000-0004-0000-0000-000004000000}"/>
    <hyperlink ref="E11" r:id="rId6" location="'06%20Histogramm'!A1" xr:uid="{00000000-0004-0000-0000-000005000000}"/>
    <hyperlink ref="E12" r:id="rId7" location="'07%20Boxplot'!A1" xr:uid="{00000000-0004-0000-0000-000006000000}"/>
    <hyperlink ref="E13" r:id="rId8" location="'08%20Netz-Radar'!A1" xr:uid="{00000000-0004-0000-0000-000007000000}"/>
    <hyperlink ref="E14" r:id="rId9" location="'09%20Wasserfall'!A1" xr:uid="{00000000-0004-0000-0000-000008000000}"/>
    <hyperlink ref="E15" r:id="rId10" location="'10%20Heatmap'!A1" xr:uid="{00000000-0004-0000-0000-000009000000}"/>
    <hyperlink ref="E16" r:id="rId11" location="'11%20Fluss'!A1" xr:uid="{00000000-0004-0000-0000-00000A000000}"/>
    <hyperlink ref="E17" r:id="rId12" location="'12%20Gantt'!A1" xr:uid="{00000000-0004-0000-0000-00000B000000}"/>
    <hyperlink ref="E18" r:id="rId13" location="'13%20Organigramm'!A1" xr:uid="{00000000-0004-0000-0000-00000C000000}"/>
    <hyperlink ref="E19" r:id="rId14" location="'14%20Piktogramm'!A1" xr:uid="{00000000-0004-0000-0000-00000D000000}"/>
  </hyperlinks>
  <printOptions horizontalCentered="1"/>
  <pageMargins left="0.4" right="0.4" top="1" bottom="1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E12"/>
  <sheetViews>
    <sheetView showGridLines="0" topLeftCell="A2" zoomScaleNormal="100" workbookViewId="0">
      <selection activeCell="E37" sqref="E36:E37"/>
    </sheetView>
  </sheetViews>
  <sheetFormatPr baseColWidth="10" defaultColWidth="8.7109375" defaultRowHeight="15" x14ac:dyDescent="0.25"/>
  <cols>
    <col min="1" max="1" width="2" customWidth="1"/>
    <col min="2" max="2" width="22" customWidth="1"/>
    <col min="3" max="4" width="10" customWidth="1"/>
    <col min="5" max="5" width="11" customWidth="1"/>
  </cols>
  <sheetData>
    <row r="1" spans="2:5" ht="24" customHeight="1" x14ac:dyDescent="0.3">
      <c r="B1" s="19" t="s">
        <v>55</v>
      </c>
    </row>
    <row r="2" spans="2:5" x14ac:dyDescent="0.25">
      <c r="B2" s="6" t="s">
        <v>56</v>
      </c>
    </row>
    <row r="3" spans="2:5" x14ac:dyDescent="0.25">
      <c r="B3" s="20" t="s">
        <v>57</v>
      </c>
    </row>
    <row r="5" spans="2:5" x14ac:dyDescent="0.25">
      <c r="B5" s="8" t="s">
        <v>58</v>
      </c>
      <c r="C5" s="8" t="s">
        <v>59</v>
      </c>
      <c r="D5" s="8" t="s">
        <v>60</v>
      </c>
      <c r="E5" s="8" t="s">
        <v>61</v>
      </c>
    </row>
    <row r="6" spans="2:5" x14ac:dyDescent="0.25">
      <c r="B6" s="14" t="s">
        <v>62</v>
      </c>
      <c r="C6" s="14">
        <v>42</v>
      </c>
      <c r="D6" s="21">
        <f t="shared" ref="D6:D11" si="0">C6/SUM($C$6:$C$11)</f>
        <v>0.38181818181818183</v>
      </c>
      <c r="E6" s="21">
        <f>SUM($C$6:C6)/SUM($C$6:$C$11)</f>
        <v>0.38181818181818183</v>
      </c>
    </row>
    <row r="7" spans="2:5" x14ac:dyDescent="0.25">
      <c r="B7" s="14" t="s">
        <v>63</v>
      </c>
      <c r="C7" s="14">
        <v>31</v>
      </c>
      <c r="D7" s="21">
        <f t="shared" si="0"/>
        <v>0.2818181818181818</v>
      </c>
      <c r="E7" s="21">
        <f>SUM($C$6:C7)/SUM($C$6:$C$11)</f>
        <v>0.66363636363636369</v>
      </c>
    </row>
    <row r="8" spans="2:5" x14ac:dyDescent="0.25">
      <c r="B8" s="14" t="s">
        <v>64</v>
      </c>
      <c r="C8" s="14">
        <v>18</v>
      </c>
      <c r="D8" s="21">
        <f t="shared" si="0"/>
        <v>0.16363636363636364</v>
      </c>
      <c r="E8" s="21">
        <f>SUM($C$6:C8)/SUM($C$6:$C$11)</f>
        <v>0.82727272727272727</v>
      </c>
    </row>
    <row r="9" spans="2:5" x14ac:dyDescent="0.25">
      <c r="B9" s="14" t="s">
        <v>65</v>
      </c>
      <c r="C9" s="14">
        <v>9</v>
      </c>
      <c r="D9" s="21">
        <f t="shared" si="0"/>
        <v>8.1818181818181818E-2</v>
      </c>
      <c r="E9" s="21">
        <f>SUM($C$6:C9)/SUM($C$6:$C$11)</f>
        <v>0.90909090909090906</v>
      </c>
    </row>
    <row r="10" spans="2:5" x14ac:dyDescent="0.25">
      <c r="B10" s="14" t="s">
        <v>66</v>
      </c>
      <c r="C10" s="14">
        <v>6</v>
      </c>
      <c r="D10" s="21">
        <f t="shared" si="0"/>
        <v>5.4545454545454543E-2</v>
      </c>
      <c r="E10" s="21">
        <f>SUM($C$6:C10)/SUM($C$6:$C$11)</f>
        <v>0.96363636363636362</v>
      </c>
    </row>
    <row r="11" spans="2:5" x14ac:dyDescent="0.25">
      <c r="B11" s="14" t="s">
        <v>67</v>
      </c>
      <c r="C11" s="14">
        <v>4</v>
      </c>
      <c r="D11" s="21">
        <f t="shared" si="0"/>
        <v>3.6363636363636362E-2</v>
      </c>
      <c r="E11" s="21">
        <f>SUM($C$6:C11)/SUM($C$6:$C$11)</f>
        <v>1</v>
      </c>
    </row>
    <row r="12" spans="2:5" x14ac:dyDescent="0.25">
      <c r="B12" s="10" t="s">
        <v>68</v>
      </c>
      <c r="C12" s="10">
        <f>SUM(C6:C11)</f>
        <v>110</v>
      </c>
      <c r="D12" s="22">
        <f>SUM(D6:D11)</f>
        <v>0.99999999999999989</v>
      </c>
    </row>
  </sheetData>
  <printOptions horizontalCentered="1"/>
  <pageMargins left="0.4" right="0.4" top="1" bottom="1" header="0.511811023622047" footer="0.5"/>
  <pageSetup paperSize="9" orientation="landscape" horizontalDpi="300" verticalDpi="300"/>
  <headerFooter>
    <oddFooter>&amp;C&amp;8 QBM Stuttgart · Diagramm-Baukasten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H18"/>
  <sheetViews>
    <sheetView showGridLines="0" zoomScaleNormal="100" workbookViewId="0"/>
  </sheetViews>
  <sheetFormatPr baseColWidth="10" defaultColWidth="8.7109375" defaultRowHeight="15" x14ac:dyDescent="0.25"/>
  <cols>
    <col min="1" max="1" width="2" customWidth="1"/>
    <col min="2" max="3" width="10" customWidth="1"/>
    <col min="4" max="4" width="11" customWidth="1"/>
    <col min="5" max="5" width="14" customWidth="1"/>
  </cols>
  <sheetData>
    <row r="1" spans="2:8" ht="24" customHeight="1" x14ac:dyDescent="0.3">
      <c r="B1" s="19" t="s">
        <v>69</v>
      </c>
    </row>
    <row r="2" spans="2:8" x14ac:dyDescent="0.25">
      <c r="B2" s="6" t="s">
        <v>70</v>
      </c>
    </row>
    <row r="3" spans="2:8" x14ac:dyDescent="0.25">
      <c r="B3" s="20" t="s">
        <v>71</v>
      </c>
      <c r="G3" s="10" t="s">
        <v>72</v>
      </c>
      <c r="H3" s="14">
        <v>400</v>
      </c>
    </row>
    <row r="5" spans="2:8" x14ac:dyDescent="0.25">
      <c r="B5" s="8" t="s">
        <v>73</v>
      </c>
      <c r="C5" s="8" t="s">
        <v>74</v>
      </c>
      <c r="D5" s="8" t="s">
        <v>75</v>
      </c>
      <c r="E5" s="8" t="s">
        <v>76</v>
      </c>
    </row>
    <row r="6" spans="2:8" x14ac:dyDescent="0.25">
      <c r="B6" s="14" t="s">
        <v>77</v>
      </c>
      <c r="C6" s="14">
        <v>820</v>
      </c>
      <c r="D6" s="11">
        <f t="shared" ref="D6:D17" si="0">$H$3</f>
        <v>400</v>
      </c>
      <c r="E6" s="11" t="str">
        <f t="shared" ref="E6:E17" si="1">IF(C6&lt;=D6,"ja","nein")</f>
        <v>nein</v>
      </c>
    </row>
    <row r="7" spans="2:8" x14ac:dyDescent="0.25">
      <c r="B7" s="14" t="s">
        <v>78</v>
      </c>
      <c r="C7" s="14">
        <v>760</v>
      </c>
      <c r="D7" s="11">
        <f t="shared" si="0"/>
        <v>400</v>
      </c>
      <c r="E7" s="11" t="str">
        <f t="shared" si="1"/>
        <v>nein</v>
      </c>
    </row>
    <row r="8" spans="2:8" x14ac:dyDescent="0.25">
      <c r="B8" s="14" t="s">
        <v>79</v>
      </c>
      <c r="C8" s="14">
        <v>790</v>
      </c>
      <c r="D8" s="11">
        <f t="shared" si="0"/>
        <v>400</v>
      </c>
      <c r="E8" s="11" t="str">
        <f t="shared" si="1"/>
        <v>nein</v>
      </c>
    </row>
    <row r="9" spans="2:8" x14ac:dyDescent="0.25">
      <c r="B9" s="14" t="s">
        <v>80</v>
      </c>
      <c r="C9" s="14">
        <v>640</v>
      </c>
      <c r="D9" s="11">
        <f t="shared" si="0"/>
        <v>400</v>
      </c>
      <c r="E9" s="11" t="str">
        <f t="shared" si="1"/>
        <v>nein</v>
      </c>
    </row>
    <row r="10" spans="2:8" x14ac:dyDescent="0.25">
      <c r="B10" s="14" t="s">
        <v>81</v>
      </c>
      <c r="C10" s="14">
        <v>580</v>
      </c>
      <c r="D10" s="11">
        <f t="shared" si="0"/>
        <v>400</v>
      </c>
      <c r="E10" s="11" t="str">
        <f t="shared" si="1"/>
        <v>nein</v>
      </c>
    </row>
    <row r="11" spans="2:8" x14ac:dyDescent="0.25">
      <c r="B11" s="14" t="s">
        <v>82</v>
      </c>
      <c r="C11" s="14">
        <v>610</v>
      </c>
      <c r="D11" s="11">
        <f t="shared" si="0"/>
        <v>400</v>
      </c>
      <c r="E11" s="11" t="str">
        <f t="shared" si="1"/>
        <v>nein</v>
      </c>
    </row>
    <row r="12" spans="2:8" x14ac:dyDescent="0.25">
      <c r="B12" s="14" t="s">
        <v>83</v>
      </c>
      <c r="C12" s="14">
        <v>470</v>
      </c>
      <c r="D12" s="11">
        <f t="shared" si="0"/>
        <v>400</v>
      </c>
      <c r="E12" s="11" t="str">
        <f t="shared" si="1"/>
        <v>nein</v>
      </c>
    </row>
    <row r="13" spans="2:8" x14ac:dyDescent="0.25">
      <c r="B13" s="14" t="s">
        <v>84</v>
      </c>
      <c r="C13" s="14">
        <v>430</v>
      </c>
      <c r="D13" s="11">
        <f t="shared" si="0"/>
        <v>400</v>
      </c>
      <c r="E13" s="11" t="str">
        <f t="shared" si="1"/>
        <v>nein</v>
      </c>
    </row>
    <row r="14" spans="2:8" x14ac:dyDescent="0.25">
      <c r="B14" s="14" t="s">
        <v>85</v>
      </c>
      <c r="C14" s="14">
        <v>390</v>
      </c>
      <c r="D14" s="11">
        <f t="shared" si="0"/>
        <v>400</v>
      </c>
      <c r="E14" s="11" t="str">
        <f t="shared" si="1"/>
        <v>ja</v>
      </c>
    </row>
    <row r="15" spans="2:8" x14ac:dyDescent="0.25">
      <c r="B15" s="14" t="s">
        <v>86</v>
      </c>
      <c r="C15" s="14">
        <v>350</v>
      </c>
      <c r="D15" s="11">
        <f t="shared" si="0"/>
        <v>400</v>
      </c>
      <c r="E15" s="11" t="str">
        <f t="shared" si="1"/>
        <v>ja</v>
      </c>
    </row>
    <row r="16" spans="2:8" x14ac:dyDescent="0.25">
      <c r="B16" s="14" t="s">
        <v>87</v>
      </c>
      <c r="C16" s="14">
        <v>310</v>
      </c>
      <c r="D16" s="11">
        <f t="shared" si="0"/>
        <v>400</v>
      </c>
      <c r="E16" s="11" t="str">
        <f t="shared" si="1"/>
        <v>ja</v>
      </c>
    </row>
    <row r="17" spans="2:5" x14ac:dyDescent="0.25">
      <c r="B17" s="14" t="s">
        <v>88</v>
      </c>
      <c r="C17" s="14">
        <v>280</v>
      </c>
      <c r="D17" s="11">
        <f t="shared" si="0"/>
        <v>400</v>
      </c>
      <c r="E17" s="11" t="str">
        <f t="shared" si="1"/>
        <v>ja</v>
      </c>
    </row>
    <row r="18" spans="2:5" x14ac:dyDescent="0.25">
      <c r="B18" s="10" t="s">
        <v>89</v>
      </c>
      <c r="C18" s="23">
        <f>AVERAGE(C6:C17)</f>
        <v>535.83333333333337</v>
      </c>
    </row>
  </sheetData>
  <conditionalFormatting sqref="E6:E17">
    <cfRule type="expression" dxfId="5" priority="2">
      <formula>E6="ja"</formula>
    </cfRule>
  </conditionalFormatting>
  <printOptions horizontalCentered="1"/>
  <pageMargins left="0.4" right="0.4" top="1" bottom="1" header="0.511811023622047" footer="0.5"/>
  <pageSetup paperSize="9" orientation="landscape" horizontalDpi="300" verticalDpi="300"/>
  <headerFooter>
    <oddFooter>&amp;C&amp;8 QBM Stuttgart · Diagramm-Baukasten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C12"/>
  <sheetViews>
    <sheetView showGridLines="0" zoomScaleNormal="100" workbookViewId="0"/>
  </sheetViews>
  <sheetFormatPr baseColWidth="10" defaultColWidth="8.7109375" defaultRowHeight="15" x14ac:dyDescent="0.25"/>
  <cols>
    <col min="1" max="1" width="2" customWidth="1"/>
    <col min="2" max="2" width="18" customWidth="1"/>
    <col min="3" max="3" width="10" customWidth="1"/>
  </cols>
  <sheetData>
    <row r="1" spans="2:3" ht="24" customHeight="1" x14ac:dyDescent="0.3">
      <c r="B1" s="19" t="s">
        <v>90</v>
      </c>
    </row>
    <row r="2" spans="2:3" x14ac:dyDescent="0.25">
      <c r="B2" s="6" t="s">
        <v>91</v>
      </c>
    </row>
    <row r="3" spans="2:3" x14ac:dyDescent="0.25">
      <c r="B3" s="20" t="s">
        <v>92</v>
      </c>
    </row>
    <row r="5" spans="2:3" x14ac:dyDescent="0.25">
      <c r="B5" s="8" t="s">
        <v>93</v>
      </c>
      <c r="C5" s="8" t="s">
        <v>94</v>
      </c>
    </row>
    <row r="6" spans="2:3" x14ac:dyDescent="0.25">
      <c r="B6" s="14" t="s">
        <v>95</v>
      </c>
      <c r="C6" s="14">
        <v>30</v>
      </c>
    </row>
    <row r="7" spans="2:3" x14ac:dyDescent="0.25">
      <c r="B7" s="14" t="s">
        <v>96</v>
      </c>
      <c r="C7" s="14">
        <v>25</v>
      </c>
    </row>
    <row r="8" spans="2:3" x14ac:dyDescent="0.25">
      <c r="B8" s="14" t="s">
        <v>97</v>
      </c>
      <c r="C8" s="14">
        <v>20</v>
      </c>
    </row>
    <row r="9" spans="2:3" x14ac:dyDescent="0.25">
      <c r="B9" s="14" t="s">
        <v>98</v>
      </c>
      <c r="C9" s="14">
        <v>15</v>
      </c>
    </row>
    <row r="10" spans="2:3" x14ac:dyDescent="0.25">
      <c r="B10" s="14" t="s">
        <v>99</v>
      </c>
      <c r="C10" s="14">
        <v>10</v>
      </c>
    </row>
    <row r="11" spans="2:3" x14ac:dyDescent="0.25">
      <c r="B11" s="10" t="s">
        <v>68</v>
      </c>
      <c r="C11" s="10">
        <f>SUM(C6:C10)</f>
        <v>100</v>
      </c>
    </row>
    <row r="12" spans="2:3" x14ac:dyDescent="0.25">
      <c r="B12" s="10" t="s">
        <v>100</v>
      </c>
      <c r="C12" s="10" t="str">
        <f>IF(C11=100,"OK","≠ 100 %")</f>
        <v>OK</v>
      </c>
    </row>
  </sheetData>
  <printOptions horizontalCentered="1"/>
  <pageMargins left="0.4" right="0.4" top="1" bottom="1" header="0.511811023622047" footer="0.5"/>
  <pageSetup paperSize="9" orientation="landscape" horizontalDpi="300" verticalDpi="300"/>
  <headerFooter>
    <oddFooter>&amp;C&amp;8 QBM Stuttgart · Diagramm-Baukasten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F13"/>
  <sheetViews>
    <sheetView showGridLines="0" zoomScaleNormal="100" workbookViewId="0"/>
  </sheetViews>
  <sheetFormatPr baseColWidth="10" defaultColWidth="8.7109375" defaultRowHeight="15" x14ac:dyDescent="0.25"/>
  <cols>
    <col min="1" max="1" width="2" customWidth="1"/>
    <col min="2" max="5" width="10" customWidth="1"/>
    <col min="6" max="6" width="16" customWidth="1"/>
  </cols>
  <sheetData>
    <row r="1" spans="2:6" ht="24" customHeight="1" x14ac:dyDescent="0.3">
      <c r="B1" s="19" t="s">
        <v>101</v>
      </c>
    </row>
    <row r="2" spans="2:6" x14ac:dyDescent="0.25">
      <c r="B2" s="6" t="s">
        <v>102</v>
      </c>
    </row>
    <row r="3" spans="2:6" x14ac:dyDescent="0.25">
      <c r="B3" s="20" t="s">
        <v>103</v>
      </c>
    </row>
    <row r="5" spans="2:6" ht="25.5" x14ac:dyDescent="0.25">
      <c r="B5" s="8" t="s">
        <v>73</v>
      </c>
      <c r="C5" s="8" t="s">
        <v>104</v>
      </c>
      <c r="D5" s="8" t="s">
        <v>105</v>
      </c>
      <c r="E5" s="8" t="s">
        <v>68</v>
      </c>
      <c r="F5" s="8" t="s">
        <v>106</v>
      </c>
    </row>
    <row r="6" spans="2:6" x14ac:dyDescent="0.25">
      <c r="B6" s="14" t="s">
        <v>77</v>
      </c>
      <c r="C6" s="14">
        <v>4</v>
      </c>
      <c r="D6" s="14">
        <v>16</v>
      </c>
      <c r="E6" s="11">
        <f t="shared" ref="E6:E13" si="0">C6+D6</f>
        <v>20</v>
      </c>
      <c r="F6" s="24">
        <f t="shared" ref="F6:F13" si="1">C6/E6</f>
        <v>0.2</v>
      </c>
    </row>
    <row r="7" spans="2:6" x14ac:dyDescent="0.25">
      <c r="B7" s="14" t="s">
        <v>78</v>
      </c>
      <c r="C7" s="14">
        <v>9</v>
      </c>
      <c r="D7" s="14">
        <v>15</v>
      </c>
      <c r="E7" s="11">
        <f t="shared" si="0"/>
        <v>24</v>
      </c>
      <c r="F7" s="24">
        <f t="shared" si="1"/>
        <v>0.375</v>
      </c>
    </row>
    <row r="8" spans="2:6" x14ac:dyDescent="0.25">
      <c r="B8" s="14" t="s">
        <v>79</v>
      </c>
      <c r="C8" s="14">
        <v>15</v>
      </c>
      <c r="D8" s="14">
        <v>13</v>
      </c>
      <c r="E8" s="11">
        <f t="shared" si="0"/>
        <v>28</v>
      </c>
      <c r="F8" s="24">
        <f t="shared" si="1"/>
        <v>0.5357142857142857</v>
      </c>
    </row>
    <row r="9" spans="2:6" x14ac:dyDescent="0.25">
      <c r="B9" s="14" t="s">
        <v>80</v>
      </c>
      <c r="C9" s="14">
        <v>21</v>
      </c>
      <c r="D9" s="14">
        <v>10</v>
      </c>
      <c r="E9" s="11">
        <f t="shared" si="0"/>
        <v>31</v>
      </c>
      <c r="F9" s="24">
        <f t="shared" si="1"/>
        <v>0.67741935483870963</v>
      </c>
    </row>
    <row r="10" spans="2:6" x14ac:dyDescent="0.25">
      <c r="B10" s="14" t="s">
        <v>81</v>
      </c>
      <c r="C10" s="14">
        <v>27</v>
      </c>
      <c r="D10" s="14">
        <v>8</v>
      </c>
      <c r="E10" s="11">
        <f t="shared" si="0"/>
        <v>35</v>
      </c>
      <c r="F10" s="24">
        <f t="shared" si="1"/>
        <v>0.77142857142857146</v>
      </c>
    </row>
    <row r="11" spans="2:6" x14ac:dyDescent="0.25">
      <c r="B11" s="14" t="s">
        <v>82</v>
      </c>
      <c r="C11" s="14">
        <v>32</v>
      </c>
      <c r="D11" s="14">
        <v>7</v>
      </c>
      <c r="E11" s="11">
        <f t="shared" si="0"/>
        <v>39</v>
      </c>
      <c r="F11" s="24">
        <f t="shared" si="1"/>
        <v>0.82051282051282048</v>
      </c>
    </row>
    <row r="12" spans="2:6" x14ac:dyDescent="0.25">
      <c r="B12" s="14" t="s">
        <v>83</v>
      </c>
      <c r="C12" s="14">
        <v>36</v>
      </c>
      <c r="D12" s="14">
        <v>7</v>
      </c>
      <c r="E12" s="11">
        <f t="shared" si="0"/>
        <v>43</v>
      </c>
      <c r="F12" s="24">
        <f t="shared" si="1"/>
        <v>0.83720930232558144</v>
      </c>
    </row>
    <row r="13" spans="2:6" x14ac:dyDescent="0.25">
      <c r="B13" s="14" t="s">
        <v>84</v>
      </c>
      <c r="C13" s="14">
        <v>40</v>
      </c>
      <c r="D13" s="14">
        <v>6</v>
      </c>
      <c r="E13" s="11">
        <f t="shared" si="0"/>
        <v>46</v>
      </c>
      <c r="F13" s="24">
        <f t="shared" si="1"/>
        <v>0.86956521739130432</v>
      </c>
    </row>
  </sheetData>
  <printOptions horizontalCentered="1"/>
  <pageMargins left="0.4" right="0.4" top="1" bottom="1" header="0.511811023622047" footer="0.5"/>
  <pageSetup paperSize="9" orientation="landscape" horizontalDpi="300" verticalDpi="300"/>
  <headerFooter>
    <oddFooter>&amp;C&amp;8 QBM Stuttgart · Diagramm-Baukasten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H35"/>
  <sheetViews>
    <sheetView showGridLines="0" zoomScaleNormal="100" workbookViewId="0"/>
  </sheetViews>
  <sheetFormatPr baseColWidth="10" defaultColWidth="8.7109375" defaultRowHeight="15" x14ac:dyDescent="0.25"/>
  <cols>
    <col min="1" max="1" width="2" customWidth="1"/>
    <col min="2" max="2" width="10" customWidth="1"/>
    <col min="3" max="3" width="14" customWidth="1"/>
    <col min="4" max="4" width="13" customWidth="1"/>
  </cols>
  <sheetData>
    <row r="1" spans="2:8" ht="24" customHeight="1" x14ac:dyDescent="0.3">
      <c r="B1" s="19" t="s">
        <v>107</v>
      </c>
    </row>
    <row r="2" spans="2:8" x14ac:dyDescent="0.25">
      <c r="B2" s="6" t="s">
        <v>108</v>
      </c>
    </row>
    <row r="3" spans="2:8" x14ac:dyDescent="0.25">
      <c r="B3" s="20" t="s">
        <v>109</v>
      </c>
      <c r="G3" s="10" t="s">
        <v>110</v>
      </c>
      <c r="H3" s="25">
        <f>CORREL(C6:C35,D6:D35)</f>
        <v>0.95705125339514152</v>
      </c>
    </row>
    <row r="5" spans="2:8" ht="25.5" x14ac:dyDescent="0.25">
      <c r="B5" s="8" t="s">
        <v>99</v>
      </c>
      <c r="C5" s="8" t="s">
        <v>111</v>
      </c>
      <c r="D5" s="8" t="s">
        <v>112</v>
      </c>
    </row>
    <row r="6" spans="2:8" x14ac:dyDescent="0.25">
      <c r="B6" s="11">
        <v>1</v>
      </c>
      <c r="C6" s="26">
        <v>19.7</v>
      </c>
      <c r="D6" s="27">
        <v>0.75</v>
      </c>
    </row>
    <row r="7" spans="2:8" x14ac:dyDescent="0.25">
      <c r="B7" s="11">
        <v>2</v>
      </c>
      <c r="C7" s="26">
        <v>20.7</v>
      </c>
      <c r="D7" s="27">
        <v>0.75</v>
      </c>
    </row>
    <row r="8" spans="2:8" x14ac:dyDescent="0.25">
      <c r="B8" s="11">
        <v>3</v>
      </c>
      <c r="C8" s="26">
        <v>20.9</v>
      </c>
      <c r="D8" s="27">
        <v>0.78</v>
      </c>
    </row>
    <row r="9" spans="2:8" x14ac:dyDescent="0.25">
      <c r="B9" s="11">
        <v>4</v>
      </c>
      <c r="C9" s="26">
        <v>20.5</v>
      </c>
      <c r="D9" s="27">
        <v>0.81</v>
      </c>
    </row>
    <row r="10" spans="2:8" x14ac:dyDescent="0.25">
      <c r="B10" s="11">
        <v>5</v>
      </c>
      <c r="C10" s="26">
        <v>20.9</v>
      </c>
      <c r="D10" s="27">
        <v>0.82</v>
      </c>
    </row>
    <row r="11" spans="2:8" x14ac:dyDescent="0.25">
      <c r="B11" s="11">
        <v>6</v>
      </c>
      <c r="C11" s="26">
        <v>21.4</v>
      </c>
      <c r="D11" s="27">
        <v>0.75</v>
      </c>
    </row>
    <row r="12" spans="2:8" x14ac:dyDescent="0.25">
      <c r="B12" s="11">
        <v>7</v>
      </c>
      <c r="C12" s="26">
        <v>22.4</v>
      </c>
      <c r="D12" s="27">
        <v>1.21</v>
      </c>
    </row>
    <row r="13" spans="2:8" x14ac:dyDescent="0.25">
      <c r="B13" s="11">
        <v>8</v>
      </c>
      <c r="C13" s="26">
        <v>22.3</v>
      </c>
      <c r="D13" s="27">
        <v>0.86</v>
      </c>
    </row>
    <row r="14" spans="2:8" x14ac:dyDescent="0.25">
      <c r="B14" s="11">
        <v>9</v>
      </c>
      <c r="C14" s="26">
        <v>23.5</v>
      </c>
      <c r="D14" s="27">
        <v>1.41</v>
      </c>
    </row>
    <row r="15" spans="2:8" x14ac:dyDescent="0.25">
      <c r="B15" s="11">
        <v>10</v>
      </c>
      <c r="C15" s="26">
        <v>23.8</v>
      </c>
      <c r="D15" s="27">
        <v>1.1399999999999999</v>
      </c>
    </row>
    <row r="16" spans="2:8" x14ac:dyDescent="0.25">
      <c r="B16" s="11">
        <v>11</v>
      </c>
      <c r="C16" s="26">
        <v>24.9</v>
      </c>
      <c r="D16" s="27">
        <v>1.07</v>
      </c>
    </row>
    <row r="17" spans="2:4" x14ac:dyDescent="0.25">
      <c r="B17" s="11">
        <v>12</v>
      </c>
      <c r="C17" s="26">
        <v>25.1</v>
      </c>
      <c r="D17" s="27">
        <v>1.23</v>
      </c>
    </row>
    <row r="18" spans="2:4" x14ac:dyDescent="0.25">
      <c r="B18" s="11">
        <v>13</v>
      </c>
      <c r="C18" s="26">
        <v>24.4</v>
      </c>
      <c r="D18" s="27">
        <v>1.05</v>
      </c>
    </row>
    <row r="19" spans="2:4" x14ac:dyDescent="0.25">
      <c r="B19" s="11">
        <v>14</v>
      </c>
      <c r="C19" s="26">
        <v>25.1</v>
      </c>
      <c r="D19" s="27">
        <v>1.52</v>
      </c>
    </row>
    <row r="20" spans="2:4" x14ac:dyDescent="0.25">
      <c r="B20" s="11">
        <v>15</v>
      </c>
      <c r="C20" s="26">
        <v>25.3</v>
      </c>
      <c r="D20" s="27">
        <v>1.41</v>
      </c>
    </row>
    <row r="21" spans="2:4" x14ac:dyDescent="0.25">
      <c r="B21" s="11">
        <v>16</v>
      </c>
      <c r="C21" s="26">
        <v>26.4</v>
      </c>
      <c r="D21" s="27">
        <v>1.43</v>
      </c>
    </row>
    <row r="22" spans="2:4" x14ac:dyDescent="0.25">
      <c r="B22" s="11">
        <v>17</v>
      </c>
      <c r="C22" s="26">
        <v>26.7</v>
      </c>
      <c r="D22" s="27">
        <v>1.29</v>
      </c>
    </row>
    <row r="23" spans="2:4" x14ac:dyDescent="0.25">
      <c r="B23" s="11">
        <v>18</v>
      </c>
      <c r="C23" s="26">
        <v>26.3</v>
      </c>
      <c r="D23" s="27">
        <v>1.32</v>
      </c>
    </row>
    <row r="24" spans="2:4" x14ac:dyDescent="0.25">
      <c r="B24" s="11">
        <v>19</v>
      </c>
      <c r="C24" s="26">
        <v>27.7</v>
      </c>
      <c r="D24" s="27">
        <v>1.61</v>
      </c>
    </row>
    <row r="25" spans="2:4" x14ac:dyDescent="0.25">
      <c r="B25" s="11">
        <v>20</v>
      </c>
      <c r="C25" s="26">
        <v>27.6</v>
      </c>
      <c r="D25" s="27">
        <v>1.68</v>
      </c>
    </row>
    <row r="26" spans="2:4" x14ac:dyDescent="0.25">
      <c r="B26" s="11">
        <v>21</v>
      </c>
      <c r="C26" s="26">
        <v>28.2</v>
      </c>
      <c r="D26" s="27">
        <v>1.59</v>
      </c>
    </row>
    <row r="27" spans="2:4" x14ac:dyDescent="0.25">
      <c r="B27" s="11">
        <v>22</v>
      </c>
      <c r="C27" s="26">
        <v>29.2</v>
      </c>
      <c r="D27" s="27">
        <v>1.93</v>
      </c>
    </row>
    <row r="28" spans="2:4" x14ac:dyDescent="0.25">
      <c r="B28" s="11">
        <v>23</v>
      </c>
      <c r="C28" s="26">
        <v>28.7</v>
      </c>
      <c r="D28" s="27">
        <v>1.81</v>
      </c>
    </row>
    <row r="29" spans="2:4" x14ac:dyDescent="0.25">
      <c r="B29" s="11">
        <v>24</v>
      </c>
      <c r="C29" s="26">
        <v>29.6</v>
      </c>
      <c r="D29" s="27">
        <v>2.08</v>
      </c>
    </row>
    <row r="30" spans="2:4" x14ac:dyDescent="0.25">
      <c r="B30" s="11">
        <v>25</v>
      </c>
      <c r="C30" s="26">
        <v>30.3</v>
      </c>
      <c r="D30" s="27">
        <v>1.83</v>
      </c>
    </row>
    <row r="31" spans="2:4" x14ac:dyDescent="0.25">
      <c r="B31" s="11">
        <v>26</v>
      </c>
      <c r="C31" s="26">
        <v>31.1</v>
      </c>
      <c r="D31" s="27">
        <v>1.83</v>
      </c>
    </row>
    <row r="32" spans="2:4" x14ac:dyDescent="0.25">
      <c r="B32" s="11">
        <v>27</v>
      </c>
      <c r="C32" s="26">
        <v>30.6</v>
      </c>
      <c r="D32" s="27">
        <v>2.13</v>
      </c>
    </row>
    <row r="33" spans="2:4" x14ac:dyDescent="0.25">
      <c r="B33" s="11">
        <v>28</v>
      </c>
      <c r="C33" s="26">
        <v>30.6</v>
      </c>
      <c r="D33" s="27">
        <v>1.98</v>
      </c>
    </row>
    <row r="34" spans="2:4" x14ac:dyDescent="0.25">
      <c r="B34" s="11">
        <v>29</v>
      </c>
      <c r="C34" s="26">
        <v>30.8</v>
      </c>
      <c r="D34" s="27">
        <v>2.1</v>
      </c>
    </row>
    <row r="35" spans="2:4" x14ac:dyDescent="0.25">
      <c r="B35" s="11">
        <v>30</v>
      </c>
      <c r="C35" s="26">
        <v>32.4</v>
      </c>
      <c r="D35" s="27">
        <v>2.2400000000000002</v>
      </c>
    </row>
  </sheetData>
  <printOptions horizontalCentered="1"/>
  <pageMargins left="0.4" right="0.4" top="1" bottom="1" header="0.511811023622047" footer="0.5"/>
  <pageSetup paperSize="9" orientation="landscape" horizontalDpi="300" verticalDpi="300"/>
  <headerFooter>
    <oddFooter>&amp;C&amp;8 QBM Stuttgart · Diagramm-Baukasten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Q17"/>
  <sheetViews>
    <sheetView showGridLines="0" zoomScaleNormal="100" workbookViewId="0"/>
  </sheetViews>
  <sheetFormatPr baseColWidth="10" defaultColWidth="8.7109375" defaultRowHeight="15" x14ac:dyDescent="0.25"/>
  <cols>
    <col min="1" max="1" width="2" customWidth="1"/>
    <col min="2" max="11" width="8" customWidth="1"/>
    <col min="13" max="13" width="14" customWidth="1"/>
    <col min="14" max="14" width="11" customWidth="1"/>
    <col min="16" max="17" width="11" customWidth="1"/>
  </cols>
  <sheetData>
    <row r="1" spans="2:17" ht="24" customHeight="1" x14ac:dyDescent="0.3">
      <c r="B1" s="19" t="s">
        <v>113</v>
      </c>
    </row>
    <row r="2" spans="2:17" x14ac:dyDescent="0.25">
      <c r="B2" s="6" t="s">
        <v>114</v>
      </c>
    </row>
    <row r="3" spans="2:17" x14ac:dyDescent="0.25">
      <c r="B3" s="20" t="s">
        <v>115</v>
      </c>
    </row>
    <row r="4" spans="2:17" x14ac:dyDescent="0.25">
      <c r="P4" s="8" t="s">
        <v>116</v>
      </c>
      <c r="Q4" s="8" t="s">
        <v>117</v>
      </c>
    </row>
    <row r="5" spans="2:17" x14ac:dyDescent="0.25">
      <c r="B5" s="13" t="s">
        <v>118</v>
      </c>
      <c r="M5" s="10" t="s">
        <v>119</v>
      </c>
      <c r="N5" s="28">
        <v>20</v>
      </c>
      <c r="P5" s="29">
        <f>$N$6-$N$8</f>
        <v>19.939999999999998</v>
      </c>
      <c r="Q5" s="11">
        <f>COUNTIF($B$6:$K$15,"&lt;="&amp;P5)</f>
        <v>0</v>
      </c>
    </row>
    <row r="6" spans="2:17" x14ac:dyDescent="0.25">
      <c r="B6" s="28">
        <v>20</v>
      </c>
      <c r="C6" s="28">
        <v>20</v>
      </c>
      <c r="D6" s="28">
        <v>20</v>
      </c>
      <c r="E6" s="28">
        <v>20.012</v>
      </c>
      <c r="F6" s="28">
        <v>20</v>
      </c>
      <c r="G6" s="28">
        <v>19.981000000000002</v>
      </c>
      <c r="H6" s="28">
        <v>20.007000000000001</v>
      </c>
      <c r="I6" s="28">
        <v>19.998000000000001</v>
      </c>
      <c r="J6" s="28">
        <v>19.998999999999999</v>
      </c>
      <c r="K6" s="28">
        <v>20.004000000000001</v>
      </c>
      <c r="M6" s="10" t="s">
        <v>120</v>
      </c>
      <c r="N6" s="28">
        <v>19.95</v>
      </c>
      <c r="P6" s="29">
        <f>$N$6+0*$N$8</f>
        <v>19.95</v>
      </c>
      <c r="Q6" s="11">
        <f t="shared" ref="Q6:Q16" si="0">COUNTIFS($B$6:$K$15,"&gt;"&amp;P5,$B$6:$K$15,"&lt;="&amp;P6)</f>
        <v>0</v>
      </c>
    </row>
    <row r="7" spans="2:17" x14ac:dyDescent="0.25">
      <c r="B7" s="28">
        <v>20.004999999999999</v>
      </c>
      <c r="C7" s="28">
        <v>20.018000000000001</v>
      </c>
      <c r="D7" s="28">
        <v>20.010999999999999</v>
      </c>
      <c r="E7" s="28">
        <v>20.004000000000001</v>
      </c>
      <c r="F7" s="28">
        <v>19.992000000000001</v>
      </c>
      <c r="G7" s="28">
        <v>19.988</v>
      </c>
      <c r="H7" s="28">
        <v>20.004999999999999</v>
      </c>
      <c r="I7" s="28">
        <v>20.02</v>
      </c>
      <c r="J7" s="28">
        <v>20.003</v>
      </c>
      <c r="K7" s="28">
        <v>20.001000000000001</v>
      </c>
      <c r="M7" s="10" t="s">
        <v>121</v>
      </c>
      <c r="N7" s="28">
        <v>20.05</v>
      </c>
      <c r="P7" s="29">
        <f>$N$6+1*$N$8</f>
        <v>19.96</v>
      </c>
      <c r="Q7" s="11">
        <f t="shared" si="0"/>
        <v>0</v>
      </c>
    </row>
    <row r="8" spans="2:17" x14ac:dyDescent="0.25">
      <c r="B8" s="28">
        <v>20.009</v>
      </c>
      <c r="C8" s="28">
        <v>19.981999999999999</v>
      </c>
      <c r="D8" s="28">
        <v>19.998000000000001</v>
      </c>
      <c r="E8" s="28">
        <v>20.009</v>
      </c>
      <c r="F8" s="28">
        <v>20.013999999999999</v>
      </c>
      <c r="G8" s="28">
        <v>19.998999999999999</v>
      </c>
      <c r="H8" s="28">
        <v>20.007000000000001</v>
      </c>
      <c r="I8" s="28">
        <v>20.004999999999999</v>
      </c>
      <c r="J8" s="28">
        <v>20.013000000000002</v>
      </c>
      <c r="K8" s="28">
        <v>19.986000000000001</v>
      </c>
      <c r="M8" s="10" t="s">
        <v>122</v>
      </c>
      <c r="N8" s="28">
        <v>0.01</v>
      </c>
      <c r="P8" s="29">
        <f>$N$6+2*$N$8</f>
        <v>19.97</v>
      </c>
      <c r="Q8" s="11">
        <f t="shared" si="0"/>
        <v>1</v>
      </c>
    </row>
    <row r="9" spans="2:17" x14ac:dyDescent="0.25">
      <c r="B9" s="28">
        <v>20.010000000000002</v>
      </c>
      <c r="C9" s="28">
        <v>19.981000000000002</v>
      </c>
      <c r="D9" s="28">
        <v>19.965</v>
      </c>
      <c r="E9" s="28">
        <v>19.994</v>
      </c>
      <c r="F9" s="28">
        <v>19.989000000000001</v>
      </c>
      <c r="G9" s="28">
        <v>20.013999999999999</v>
      </c>
      <c r="H9" s="28">
        <v>20.010999999999999</v>
      </c>
      <c r="I9" s="28">
        <v>19.984999999999999</v>
      </c>
      <c r="J9" s="28">
        <v>20.013999999999999</v>
      </c>
      <c r="K9" s="28">
        <v>19.988</v>
      </c>
      <c r="M9" s="10" t="s">
        <v>123</v>
      </c>
      <c r="N9" s="30">
        <f>AVERAGE($B$6:$K$15)</f>
        <v>20.002830000000003</v>
      </c>
      <c r="P9" s="29">
        <f>$N$6+3*$N$8</f>
        <v>19.98</v>
      </c>
      <c r="Q9" s="11">
        <f t="shared" si="0"/>
        <v>1</v>
      </c>
    </row>
    <row r="10" spans="2:17" x14ac:dyDescent="0.25">
      <c r="B10" s="28">
        <v>20.001000000000001</v>
      </c>
      <c r="C10" s="28">
        <v>19.998000000000001</v>
      </c>
      <c r="D10" s="28">
        <v>20.004000000000001</v>
      </c>
      <c r="E10" s="28">
        <v>20.013000000000002</v>
      </c>
      <c r="F10" s="28">
        <v>20.010999999999999</v>
      </c>
      <c r="G10" s="28">
        <v>20.007000000000001</v>
      </c>
      <c r="H10" s="28">
        <v>20.010999999999999</v>
      </c>
      <c r="I10" s="28">
        <v>20.009</v>
      </c>
      <c r="J10" s="28">
        <v>19.992999999999999</v>
      </c>
      <c r="K10" s="28">
        <v>19.992000000000001</v>
      </c>
      <c r="M10" s="10" t="s">
        <v>124</v>
      </c>
      <c r="N10" s="30">
        <f>STDEV($B$6:$K$15)</f>
        <v>1.2307552908107214E-2</v>
      </c>
      <c r="P10" s="29">
        <f>$N$6+4*$N$8</f>
        <v>19.989999999999998</v>
      </c>
      <c r="Q10" s="11">
        <f t="shared" si="0"/>
        <v>14</v>
      </c>
    </row>
    <row r="11" spans="2:17" x14ac:dyDescent="0.25">
      <c r="B11" s="28">
        <v>19.995000000000001</v>
      </c>
      <c r="C11" s="28">
        <v>20.009</v>
      </c>
      <c r="D11" s="28">
        <v>19.998000000000001</v>
      </c>
      <c r="E11" s="28">
        <v>20.035</v>
      </c>
      <c r="F11" s="28">
        <v>19.991</v>
      </c>
      <c r="G11" s="28">
        <v>19.986999999999998</v>
      </c>
      <c r="H11" s="28">
        <v>20.013000000000002</v>
      </c>
      <c r="I11" s="28">
        <v>20.021999999999998</v>
      </c>
      <c r="J11" s="28">
        <v>20.009</v>
      </c>
      <c r="K11" s="28">
        <v>20.013999999999999</v>
      </c>
      <c r="M11" s="10" t="s">
        <v>125</v>
      </c>
      <c r="N11" s="25">
        <f>(N7-N6)/(6*N10)</f>
        <v>1.3541820044249626</v>
      </c>
      <c r="P11" s="29">
        <f>$N$6+5*$N$8</f>
        <v>20</v>
      </c>
      <c r="Q11" s="11">
        <f t="shared" si="0"/>
        <v>25</v>
      </c>
    </row>
    <row r="12" spans="2:17" x14ac:dyDescent="0.25">
      <c r="B12" s="28">
        <v>20.021999999999998</v>
      </c>
      <c r="C12" s="28">
        <v>20.001000000000001</v>
      </c>
      <c r="D12" s="28">
        <v>19.981999999999999</v>
      </c>
      <c r="E12" s="28">
        <v>19.995000000000001</v>
      </c>
      <c r="F12" s="28">
        <v>20.015000000000001</v>
      </c>
      <c r="G12" s="28">
        <v>19.981999999999999</v>
      </c>
      <c r="H12" s="28">
        <v>20.001999999999999</v>
      </c>
      <c r="I12" s="28">
        <v>20.006</v>
      </c>
      <c r="J12" s="28">
        <v>19.998000000000001</v>
      </c>
      <c r="K12" s="28">
        <v>20.012</v>
      </c>
      <c r="M12" s="10" t="s">
        <v>126</v>
      </c>
      <c r="N12" s="25">
        <f>MIN(N7-N9,N9-N6)/(3*N10)</f>
        <v>1.2775353029744296</v>
      </c>
      <c r="P12" s="29">
        <f>$N$6+6*$N$8</f>
        <v>20.009999999999998</v>
      </c>
      <c r="Q12" s="11">
        <f t="shared" si="0"/>
        <v>30</v>
      </c>
    </row>
    <row r="13" spans="2:17" x14ac:dyDescent="0.25">
      <c r="B13" s="28">
        <v>20.010000000000002</v>
      </c>
      <c r="C13" s="28">
        <v>20.033999999999999</v>
      </c>
      <c r="D13" s="28">
        <v>20.010999999999999</v>
      </c>
      <c r="E13" s="28">
        <v>19.992999999999999</v>
      </c>
      <c r="F13" s="28">
        <v>19.994</v>
      </c>
      <c r="G13" s="28">
        <v>19.989999999999998</v>
      </c>
      <c r="H13" s="28">
        <v>20.015000000000001</v>
      </c>
      <c r="I13" s="28">
        <v>19.994</v>
      </c>
      <c r="J13" s="28">
        <v>20.001000000000001</v>
      </c>
      <c r="K13" s="28">
        <v>20.012</v>
      </c>
      <c r="P13" s="29">
        <f>$N$6+7*$N$8</f>
        <v>20.02</v>
      </c>
      <c r="Q13" s="11">
        <f t="shared" si="0"/>
        <v>24</v>
      </c>
    </row>
    <row r="14" spans="2:17" x14ac:dyDescent="0.25">
      <c r="B14" s="28">
        <v>19.992000000000001</v>
      </c>
      <c r="C14" s="28">
        <v>19.998000000000001</v>
      </c>
      <c r="D14" s="28">
        <v>19.975999999999999</v>
      </c>
      <c r="E14" s="28">
        <v>19.986999999999998</v>
      </c>
      <c r="F14" s="28">
        <v>19.994</v>
      </c>
      <c r="G14" s="28">
        <v>20.007999999999999</v>
      </c>
      <c r="H14" s="28">
        <v>20.018999999999998</v>
      </c>
      <c r="I14" s="28">
        <v>20.001999999999999</v>
      </c>
      <c r="J14" s="28">
        <v>20.006</v>
      </c>
      <c r="K14" s="28">
        <v>20.004000000000001</v>
      </c>
      <c r="P14" s="29">
        <f>$N$6+8*$N$8</f>
        <v>20.029999999999998</v>
      </c>
      <c r="Q14" s="11">
        <f t="shared" si="0"/>
        <v>3</v>
      </c>
    </row>
    <row r="15" spans="2:17" x14ac:dyDescent="0.25">
      <c r="B15" s="28">
        <v>20.016999999999999</v>
      </c>
      <c r="C15" s="28">
        <v>20.015000000000001</v>
      </c>
      <c r="D15" s="28">
        <v>20.006</v>
      </c>
      <c r="E15" s="28">
        <v>19.988</v>
      </c>
      <c r="F15" s="28">
        <v>20.015000000000001</v>
      </c>
      <c r="G15" s="28">
        <v>20.007000000000001</v>
      </c>
      <c r="H15" s="28">
        <v>20.018999999999998</v>
      </c>
      <c r="I15" s="28">
        <v>20.001999999999999</v>
      </c>
      <c r="J15" s="28">
        <v>20.029</v>
      </c>
      <c r="K15" s="28">
        <v>19.997</v>
      </c>
      <c r="P15" s="29">
        <f>$N$6+9*$N$8</f>
        <v>20.04</v>
      </c>
      <c r="Q15" s="11">
        <f t="shared" si="0"/>
        <v>2</v>
      </c>
    </row>
    <row r="16" spans="2:17" x14ac:dyDescent="0.25">
      <c r="P16" s="29">
        <f>$N$6+10*$N$8</f>
        <v>20.05</v>
      </c>
      <c r="Q16" s="11">
        <f t="shared" si="0"/>
        <v>0</v>
      </c>
    </row>
    <row r="17" spans="16:17" x14ac:dyDescent="0.25">
      <c r="P17" s="10" t="s">
        <v>68</v>
      </c>
      <c r="Q17" s="10">
        <f>SUM(Q5:Q16)</f>
        <v>100</v>
      </c>
    </row>
  </sheetData>
  <printOptions horizontalCentered="1"/>
  <pageMargins left="0.4" right="0.4" top="1" bottom="1" header="0.511811023622047" footer="0.5"/>
  <pageSetup paperSize="9" orientation="landscape" horizontalDpi="300" verticalDpi="300"/>
  <headerFooter>
    <oddFooter>&amp;C&amp;8 QBM Stuttgart · Diagramm-Baukasten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F41"/>
  <sheetViews>
    <sheetView showGridLines="0" zoomScaleNormal="100" workbookViewId="0"/>
  </sheetViews>
  <sheetFormatPr baseColWidth="10" defaultColWidth="8.7109375" defaultRowHeight="15" x14ac:dyDescent="0.25"/>
  <cols>
    <col min="1" max="1" width="2" customWidth="1"/>
    <col min="2" max="2" width="6" customWidth="1"/>
    <col min="3" max="6" width="12" customWidth="1"/>
  </cols>
  <sheetData>
    <row r="1" spans="2:6" ht="24" customHeight="1" x14ac:dyDescent="0.3">
      <c r="B1" s="19" t="s">
        <v>127</v>
      </c>
    </row>
    <row r="2" spans="2:6" x14ac:dyDescent="0.25">
      <c r="B2" s="6" t="s">
        <v>128</v>
      </c>
    </row>
    <row r="3" spans="2:6" x14ac:dyDescent="0.25">
      <c r="B3" s="20" t="s">
        <v>129</v>
      </c>
    </row>
    <row r="5" spans="2:6" x14ac:dyDescent="0.25">
      <c r="B5" s="8" t="s">
        <v>3</v>
      </c>
      <c r="C5" s="8" t="s">
        <v>130</v>
      </c>
      <c r="D5" s="8" t="s">
        <v>131</v>
      </c>
      <c r="E5" s="8" t="s">
        <v>132</v>
      </c>
      <c r="F5" s="8" t="s">
        <v>133</v>
      </c>
    </row>
    <row r="6" spans="2:6" x14ac:dyDescent="0.25">
      <c r="B6" s="11">
        <v>1</v>
      </c>
      <c r="C6" s="28">
        <v>20.001000000000001</v>
      </c>
      <c r="D6" s="28">
        <v>20.027000000000001</v>
      </c>
      <c r="E6" s="28">
        <v>19.983000000000001</v>
      </c>
      <c r="F6" s="28">
        <v>20.021999999999998</v>
      </c>
    </row>
    <row r="7" spans="2:6" x14ac:dyDescent="0.25">
      <c r="B7" s="11">
        <v>2</v>
      </c>
      <c r="C7" s="28">
        <v>19.998000000000001</v>
      </c>
      <c r="D7" s="28">
        <v>20.009</v>
      </c>
      <c r="E7" s="28">
        <v>20.010999999999999</v>
      </c>
      <c r="F7" s="28">
        <v>20.007000000000001</v>
      </c>
    </row>
    <row r="8" spans="2:6" x14ac:dyDescent="0.25">
      <c r="B8" s="11">
        <v>3</v>
      </c>
      <c r="C8" s="28">
        <v>20</v>
      </c>
      <c r="D8" s="28">
        <v>20.021000000000001</v>
      </c>
      <c r="E8" s="28">
        <v>20.003</v>
      </c>
      <c r="F8" s="28">
        <v>20.003</v>
      </c>
    </row>
    <row r="9" spans="2:6" x14ac:dyDescent="0.25">
      <c r="B9" s="11">
        <v>4</v>
      </c>
      <c r="C9" s="28">
        <v>20.004999999999999</v>
      </c>
      <c r="D9" s="28">
        <v>20</v>
      </c>
      <c r="E9" s="28">
        <v>19.988</v>
      </c>
      <c r="F9" s="28">
        <v>19.995999999999999</v>
      </c>
    </row>
    <row r="10" spans="2:6" x14ac:dyDescent="0.25">
      <c r="B10" s="11">
        <v>5</v>
      </c>
      <c r="C10" s="28">
        <v>19.989000000000001</v>
      </c>
      <c r="D10" s="28">
        <v>19.994</v>
      </c>
      <c r="E10" s="28">
        <v>19.975999999999999</v>
      </c>
      <c r="F10" s="28">
        <v>20</v>
      </c>
    </row>
    <row r="11" spans="2:6" x14ac:dyDescent="0.25">
      <c r="B11" s="11">
        <v>6</v>
      </c>
      <c r="C11" s="28">
        <v>19.998999999999999</v>
      </c>
      <c r="D11" s="28">
        <v>20.007999999999999</v>
      </c>
      <c r="E11" s="28">
        <v>19.992999999999999</v>
      </c>
      <c r="F11" s="28">
        <v>19.98</v>
      </c>
    </row>
    <row r="12" spans="2:6" x14ac:dyDescent="0.25">
      <c r="B12" s="11">
        <v>7</v>
      </c>
      <c r="C12" s="28">
        <v>19.998999999999999</v>
      </c>
      <c r="D12" s="28">
        <v>20.015000000000001</v>
      </c>
      <c r="E12" s="28">
        <v>20</v>
      </c>
      <c r="F12" s="28">
        <v>19.989000000000001</v>
      </c>
    </row>
    <row r="13" spans="2:6" x14ac:dyDescent="0.25">
      <c r="B13" s="11">
        <v>8</v>
      </c>
      <c r="C13" s="28">
        <v>19.997</v>
      </c>
      <c r="D13" s="28">
        <v>19.988</v>
      </c>
      <c r="E13" s="28">
        <v>19.986999999999998</v>
      </c>
      <c r="F13" s="28">
        <v>19.963999999999999</v>
      </c>
    </row>
    <row r="14" spans="2:6" x14ac:dyDescent="0.25">
      <c r="B14" s="11">
        <v>9</v>
      </c>
      <c r="C14" s="28">
        <v>19.989000000000001</v>
      </c>
      <c r="D14" s="28">
        <v>20.024999999999999</v>
      </c>
      <c r="E14" s="28">
        <v>19.97</v>
      </c>
      <c r="F14" s="28">
        <v>20.018000000000001</v>
      </c>
    </row>
    <row r="15" spans="2:6" x14ac:dyDescent="0.25">
      <c r="B15" s="11">
        <v>10</v>
      </c>
      <c r="C15" s="28">
        <v>20.003</v>
      </c>
      <c r="D15" s="28">
        <v>20.007999999999999</v>
      </c>
      <c r="E15" s="28">
        <v>19.997</v>
      </c>
      <c r="F15" s="28">
        <v>20.013000000000002</v>
      </c>
    </row>
    <row r="16" spans="2:6" x14ac:dyDescent="0.25">
      <c r="B16" s="11">
        <v>11</v>
      </c>
      <c r="C16" s="28">
        <v>20.007999999999999</v>
      </c>
      <c r="D16" s="28">
        <v>20.009</v>
      </c>
      <c r="E16" s="28">
        <v>19.986000000000001</v>
      </c>
      <c r="F16" s="28">
        <v>19.992999999999999</v>
      </c>
    </row>
    <row r="17" spans="2:6" x14ac:dyDescent="0.25">
      <c r="B17" s="11">
        <v>12</v>
      </c>
      <c r="C17" s="28">
        <v>19.992000000000001</v>
      </c>
      <c r="D17" s="28">
        <v>20.010999999999999</v>
      </c>
      <c r="E17" s="28">
        <v>19.984000000000002</v>
      </c>
      <c r="F17" s="28">
        <v>20.023</v>
      </c>
    </row>
    <row r="18" spans="2:6" x14ac:dyDescent="0.25">
      <c r="B18" s="11">
        <v>13</v>
      </c>
      <c r="C18" s="28">
        <v>19.984999999999999</v>
      </c>
      <c r="D18" s="28">
        <v>19.998999999999999</v>
      </c>
      <c r="E18" s="28">
        <v>19.981999999999999</v>
      </c>
      <c r="F18" s="28">
        <v>19.966000000000001</v>
      </c>
    </row>
    <row r="19" spans="2:6" x14ac:dyDescent="0.25">
      <c r="B19" s="11">
        <v>14</v>
      </c>
      <c r="C19" s="28">
        <v>20.015000000000001</v>
      </c>
      <c r="D19" s="28">
        <v>19.983000000000001</v>
      </c>
      <c r="E19" s="28">
        <v>19.989000000000001</v>
      </c>
      <c r="F19" s="28">
        <v>19.995000000000001</v>
      </c>
    </row>
    <row r="20" spans="2:6" x14ac:dyDescent="0.25">
      <c r="B20" s="11">
        <v>15</v>
      </c>
      <c r="C20" s="28">
        <v>20.013000000000002</v>
      </c>
      <c r="D20" s="28">
        <v>19.988</v>
      </c>
      <c r="E20" s="28">
        <v>20.003</v>
      </c>
      <c r="F20" s="28">
        <v>19.991</v>
      </c>
    </row>
    <row r="21" spans="2:6" x14ac:dyDescent="0.25">
      <c r="B21" s="11">
        <v>16</v>
      </c>
      <c r="C21" s="28">
        <v>19.998999999999999</v>
      </c>
      <c r="D21" s="28">
        <v>20.004000000000001</v>
      </c>
      <c r="E21" s="28">
        <v>19.998000000000001</v>
      </c>
      <c r="F21" s="28">
        <v>19.984000000000002</v>
      </c>
    </row>
    <row r="22" spans="2:6" x14ac:dyDescent="0.25">
      <c r="B22" s="11">
        <v>17</v>
      </c>
      <c r="C22" s="28">
        <v>19.998999999999999</v>
      </c>
      <c r="D22" s="28">
        <v>20.015999999999998</v>
      </c>
      <c r="E22" s="28">
        <v>20.010000000000002</v>
      </c>
      <c r="F22" s="28">
        <v>19.960999999999999</v>
      </c>
    </row>
    <row r="23" spans="2:6" x14ac:dyDescent="0.25">
      <c r="B23" s="11">
        <v>18</v>
      </c>
      <c r="C23" s="28">
        <v>20.012</v>
      </c>
      <c r="D23" s="28">
        <v>20.023</v>
      </c>
      <c r="E23" s="28">
        <v>19.986999999999998</v>
      </c>
      <c r="F23" s="28">
        <v>20.009</v>
      </c>
    </row>
    <row r="24" spans="2:6" x14ac:dyDescent="0.25">
      <c r="B24" s="11">
        <v>19</v>
      </c>
      <c r="C24" s="28">
        <v>19.995999999999999</v>
      </c>
      <c r="D24" s="28">
        <v>20.032</v>
      </c>
      <c r="E24" s="28">
        <v>19.994</v>
      </c>
      <c r="F24" s="28">
        <v>20</v>
      </c>
    </row>
    <row r="25" spans="2:6" x14ac:dyDescent="0.25">
      <c r="B25" s="11">
        <v>20</v>
      </c>
      <c r="C25" s="28">
        <v>19.998000000000001</v>
      </c>
      <c r="D25" s="28">
        <v>20.045999999999999</v>
      </c>
      <c r="E25" s="28">
        <v>19.989999999999998</v>
      </c>
      <c r="F25" s="28">
        <v>19.963999999999999</v>
      </c>
    </row>
    <row r="28" spans="2:6" ht="25.5" x14ac:dyDescent="0.25">
      <c r="B28" s="8" t="s">
        <v>134</v>
      </c>
      <c r="C28" s="8" t="s">
        <v>130</v>
      </c>
      <c r="D28" s="8" t="s">
        <v>131</v>
      </c>
      <c r="E28" s="8" t="s">
        <v>132</v>
      </c>
      <c r="F28" s="8" t="s">
        <v>133</v>
      </c>
    </row>
    <row r="29" spans="2:6" x14ac:dyDescent="0.25">
      <c r="B29" s="10" t="s">
        <v>135</v>
      </c>
      <c r="C29" s="29">
        <f>MIN(C6:C25)</f>
        <v>19.984999999999999</v>
      </c>
      <c r="D29" s="29">
        <f>MIN(D6:D25)</f>
        <v>19.983000000000001</v>
      </c>
      <c r="E29" s="29">
        <f>MIN(E6:E25)</f>
        <v>19.97</v>
      </c>
      <c r="F29" s="29">
        <f>MIN(F6:F25)</f>
        <v>19.960999999999999</v>
      </c>
    </row>
    <row r="30" spans="2:6" x14ac:dyDescent="0.25">
      <c r="B30" s="10" t="s">
        <v>136</v>
      </c>
      <c r="C30" s="29">
        <f>QUARTILE(C6:C25,1)</f>
        <v>19.996749999999999</v>
      </c>
      <c r="D30" s="29">
        <f>QUARTILE(D6:D25,1)</f>
        <v>19.999749999999999</v>
      </c>
      <c r="E30" s="29">
        <f>QUARTILE(E6:E25,1)</f>
        <v>19.985500000000002</v>
      </c>
      <c r="F30" s="29">
        <f>QUARTILE(F6:F25,1)</f>
        <v>19.983000000000001</v>
      </c>
    </row>
    <row r="31" spans="2:6" x14ac:dyDescent="0.25">
      <c r="B31" s="10" t="s">
        <v>137</v>
      </c>
      <c r="C31" s="29">
        <f>MEDIAN(C6:C25)</f>
        <v>19.998999999999999</v>
      </c>
      <c r="D31" s="29">
        <f>MEDIAN(D6:D25)</f>
        <v>20.009</v>
      </c>
      <c r="E31" s="29">
        <f>MEDIAN(E6:E25)</f>
        <v>19.9895</v>
      </c>
      <c r="F31" s="29">
        <f>MEDIAN(F6:F25)</f>
        <v>19.9955</v>
      </c>
    </row>
    <row r="32" spans="2:6" x14ac:dyDescent="0.25">
      <c r="B32" s="10" t="s">
        <v>138</v>
      </c>
      <c r="C32" s="29">
        <f>QUARTILE(C6:C25,3)</f>
        <v>20.003499999999999</v>
      </c>
      <c r="D32" s="29">
        <f>QUARTILE(D6:D25,3)</f>
        <v>20.0215</v>
      </c>
      <c r="E32" s="29">
        <f>QUARTILE(E6:E25,3)</f>
        <v>19.9985</v>
      </c>
      <c r="F32" s="29">
        <f>QUARTILE(F6:F25,3)</f>
        <v>20.0075</v>
      </c>
    </row>
    <row r="33" spans="2:6" x14ac:dyDescent="0.25">
      <c r="B33" s="10" t="s">
        <v>139</v>
      </c>
      <c r="C33" s="29">
        <f>MAX(C6:C25)</f>
        <v>20.015000000000001</v>
      </c>
      <c r="D33" s="29">
        <f>MAX(D6:D25)</f>
        <v>20.045999999999999</v>
      </c>
      <c r="E33" s="29">
        <f>MAX(E6:E25)</f>
        <v>20.010999999999999</v>
      </c>
      <c r="F33" s="29">
        <f>MAX(F6:F25)</f>
        <v>20.023</v>
      </c>
    </row>
    <row r="35" spans="2:6" x14ac:dyDescent="0.25">
      <c r="B35" s="10" t="s">
        <v>140</v>
      </c>
    </row>
    <row r="36" spans="2:6" ht="25.5" x14ac:dyDescent="0.25">
      <c r="B36" s="8" t="s">
        <v>141</v>
      </c>
      <c r="C36" s="8" t="s">
        <v>130</v>
      </c>
      <c r="D36" s="8" t="s">
        <v>131</v>
      </c>
      <c r="E36" s="8" t="s">
        <v>132</v>
      </c>
      <c r="F36" s="8" t="s">
        <v>133</v>
      </c>
    </row>
    <row r="37" spans="2:6" x14ac:dyDescent="0.25">
      <c r="B37" s="11" t="s">
        <v>142</v>
      </c>
      <c r="C37" s="29">
        <f>C30</f>
        <v>19.996749999999999</v>
      </c>
      <c r="D37" s="29">
        <f>D30</f>
        <v>19.999749999999999</v>
      </c>
      <c r="E37" s="29">
        <f>E30</f>
        <v>19.985500000000002</v>
      </c>
      <c r="F37" s="29">
        <f>F30</f>
        <v>19.983000000000001</v>
      </c>
    </row>
    <row r="38" spans="2:6" x14ac:dyDescent="0.25">
      <c r="B38" s="11" t="s">
        <v>143</v>
      </c>
      <c r="C38" s="29">
        <f t="shared" ref="C38:F39" si="0">C31-C30</f>
        <v>2.2500000000000853E-3</v>
      </c>
      <c r="D38" s="29">
        <f t="shared" si="0"/>
        <v>9.2500000000015348E-3</v>
      </c>
      <c r="E38" s="29">
        <f t="shared" si="0"/>
        <v>3.9999999999977831E-3</v>
      </c>
      <c r="F38" s="29">
        <f t="shared" si="0"/>
        <v>1.2499999999999289E-2</v>
      </c>
    </row>
    <row r="39" spans="2:6" x14ac:dyDescent="0.25">
      <c r="B39" s="11" t="s">
        <v>144</v>
      </c>
      <c r="C39" s="29">
        <f t="shared" si="0"/>
        <v>4.5000000000001705E-3</v>
      </c>
      <c r="D39" s="29">
        <f t="shared" si="0"/>
        <v>1.2499999999999289E-2</v>
      </c>
      <c r="E39" s="29">
        <f t="shared" si="0"/>
        <v>9.0000000000003411E-3</v>
      </c>
      <c r="F39" s="29">
        <f t="shared" si="0"/>
        <v>1.2000000000000455E-2</v>
      </c>
    </row>
    <row r="40" spans="2:6" x14ac:dyDescent="0.25">
      <c r="B40" s="11" t="s">
        <v>145</v>
      </c>
      <c r="C40" s="29">
        <f>C30-C29</f>
        <v>1.1749999999999261E-2</v>
      </c>
      <c r="D40" s="29">
        <f>D30-D29</f>
        <v>1.6749999999998266E-2</v>
      </c>
      <c r="E40" s="29">
        <f>E30-E29</f>
        <v>1.5500000000002956E-2</v>
      </c>
      <c r="F40" s="29">
        <f>F30-F29</f>
        <v>2.2000000000002018E-2</v>
      </c>
    </row>
    <row r="41" spans="2:6" x14ac:dyDescent="0.25">
      <c r="B41" s="11" t="s">
        <v>146</v>
      </c>
      <c r="C41" s="29">
        <f>C33-C32</f>
        <v>1.150000000000162E-2</v>
      </c>
      <c r="D41" s="29">
        <f>D33-D32</f>
        <v>2.4499999999999744E-2</v>
      </c>
      <c r="E41" s="29">
        <f>E33-E32</f>
        <v>1.2499999999999289E-2</v>
      </c>
      <c r="F41" s="29">
        <f>F33-F32</f>
        <v>1.5499999999999403E-2</v>
      </c>
    </row>
  </sheetData>
  <printOptions horizontalCentered="1"/>
  <pageMargins left="0.4" right="0.4" top="1" bottom="1" header="0.511811023622047" footer="0.5"/>
  <pageSetup paperSize="9" orientation="landscape" horizontalDpi="300" verticalDpi="300"/>
  <headerFooter>
    <oddFooter>&amp;C&amp;8 QBM Stuttgart · Diagramm-Baukasten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E11"/>
  <sheetViews>
    <sheetView showGridLines="0" zoomScaleNormal="100" workbookViewId="0"/>
  </sheetViews>
  <sheetFormatPr baseColWidth="10" defaultColWidth="8.7109375" defaultRowHeight="15" x14ac:dyDescent="0.25"/>
  <cols>
    <col min="1" max="1" width="2" customWidth="1"/>
    <col min="2" max="2" width="14" customWidth="1"/>
    <col min="3" max="5" width="8" customWidth="1"/>
  </cols>
  <sheetData>
    <row r="1" spans="2:5" ht="24" customHeight="1" x14ac:dyDescent="0.3">
      <c r="B1" s="19" t="s">
        <v>147</v>
      </c>
    </row>
    <row r="2" spans="2:5" x14ac:dyDescent="0.25">
      <c r="B2" s="6" t="s">
        <v>148</v>
      </c>
    </row>
    <row r="3" spans="2:5" x14ac:dyDescent="0.25">
      <c r="B3" s="20" t="s">
        <v>149</v>
      </c>
    </row>
    <row r="5" spans="2:5" x14ac:dyDescent="0.25">
      <c r="B5" s="8" t="s">
        <v>150</v>
      </c>
      <c r="C5" s="8" t="s">
        <v>151</v>
      </c>
      <c r="D5" s="8" t="s">
        <v>152</v>
      </c>
      <c r="E5" s="8" t="s">
        <v>153</v>
      </c>
    </row>
    <row r="6" spans="2:5" x14ac:dyDescent="0.25">
      <c r="B6" s="14" t="s">
        <v>154</v>
      </c>
      <c r="C6" s="14">
        <v>4</v>
      </c>
      <c r="D6" s="14">
        <v>3</v>
      </c>
      <c r="E6" s="11">
        <f t="shared" ref="E6:E11" si="0">C6-D6</f>
        <v>1</v>
      </c>
    </row>
    <row r="7" spans="2:5" x14ac:dyDescent="0.25">
      <c r="B7" s="14" t="s">
        <v>155</v>
      </c>
      <c r="C7" s="14">
        <v>3</v>
      </c>
      <c r="D7" s="14">
        <v>2</v>
      </c>
      <c r="E7" s="11">
        <f t="shared" si="0"/>
        <v>1</v>
      </c>
    </row>
    <row r="8" spans="2:5" x14ac:dyDescent="0.25">
      <c r="B8" s="14" t="s">
        <v>156</v>
      </c>
      <c r="C8" s="14">
        <v>4</v>
      </c>
      <c r="D8" s="14">
        <v>3</v>
      </c>
      <c r="E8" s="11">
        <f t="shared" si="0"/>
        <v>1</v>
      </c>
    </row>
    <row r="9" spans="2:5" x14ac:dyDescent="0.25">
      <c r="B9" s="14" t="s">
        <v>157</v>
      </c>
      <c r="C9" s="14">
        <v>3</v>
      </c>
      <c r="D9" s="14">
        <v>3</v>
      </c>
      <c r="E9" s="11">
        <f t="shared" si="0"/>
        <v>0</v>
      </c>
    </row>
    <row r="10" spans="2:5" x14ac:dyDescent="0.25">
      <c r="B10" s="14" t="s">
        <v>158</v>
      </c>
      <c r="C10" s="14">
        <v>3</v>
      </c>
      <c r="D10" s="14">
        <v>2</v>
      </c>
      <c r="E10" s="11">
        <f t="shared" si="0"/>
        <v>1</v>
      </c>
    </row>
    <row r="11" spans="2:5" x14ac:dyDescent="0.25">
      <c r="B11" s="14" t="s">
        <v>159</v>
      </c>
      <c r="C11" s="14">
        <v>4</v>
      </c>
      <c r="D11" s="14">
        <v>4</v>
      </c>
      <c r="E11" s="11">
        <f t="shared" si="0"/>
        <v>0</v>
      </c>
    </row>
  </sheetData>
  <conditionalFormatting sqref="E6:E11">
    <cfRule type="expression" dxfId="4" priority="2">
      <formula>E6&gt;0</formula>
    </cfRule>
  </conditionalFormatting>
  <dataValidations count="1">
    <dataValidation type="whole" showErrorMessage="1" error="Bitte Wert 1–4 eingeben" sqref="C6:D11" xr:uid="{00000000-0002-0000-0800-000000000000}">
      <formula1>1</formula1>
      <formula2>4</formula2>
    </dataValidation>
  </dataValidations>
  <printOptions horizontalCentered="1"/>
  <pageMargins left="0.4" right="0.4" top="1" bottom="1" header="0.511811023622047" footer="0.5"/>
  <pageSetup paperSize="9" orientation="landscape" horizontalDpi="300" verticalDpi="300"/>
  <headerFooter>
    <oddFooter>&amp;C&amp;8 QBM Stuttgart · Diagramm-Baukasten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H12"/>
  <sheetViews>
    <sheetView showGridLines="0" zoomScaleNormal="100" workbookViewId="0"/>
  </sheetViews>
  <sheetFormatPr baseColWidth="10" defaultColWidth="8.7109375" defaultRowHeight="15" x14ac:dyDescent="0.25"/>
  <cols>
    <col min="1" max="1" width="2" customWidth="1"/>
    <col min="2" max="2" width="22" customWidth="1"/>
    <col min="3" max="3" width="12" customWidth="1"/>
    <col min="4" max="8" width="9" customWidth="1"/>
  </cols>
  <sheetData>
    <row r="1" spans="2:8" ht="24" customHeight="1" x14ac:dyDescent="0.3">
      <c r="B1" s="19" t="s">
        <v>160</v>
      </c>
    </row>
    <row r="2" spans="2:8" x14ac:dyDescent="0.25">
      <c r="B2" s="6" t="s">
        <v>161</v>
      </c>
    </row>
    <row r="3" spans="2:8" x14ac:dyDescent="0.25">
      <c r="B3" s="20" t="s">
        <v>162</v>
      </c>
    </row>
    <row r="5" spans="2:8" ht="25.5" x14ac:dyDescent="0.25">
      <c r="B5" s="8" t="s">
        <v>163</v>
      </c>
      <c r="C5" s="8" t="s">
        <v>164</v>
      </c>
      <c r="D5" s="8" t="s">
        <v>165</v>
      </c>
      <c r="E5" s="8" t="s">
        <v>166</v>
      </c>
      <c r="F5" s="8" t="s">
        <v>167</v>
      </c>
      <c r="G5" s="8" t="s">
        <v>168</v>
      </c>
      <c r="H5" s="8" t="s">
        <v>169</v>
      </c>
    </row>
    <row r="6" spans="2:8" x14ac:dyDescent="0.25">
      <c r="B6" s="14" t="s">
        <v>170</v>
      </c>
      <c r="C6" s="14">
        <v>850</v>
      </c>
      <c r="D6" s="11">
        <f>C6</f>
        <v>850</v>
      </c>
      <c r="E6" s="11">
        <v>0</v>
      </c>
      <c r="F6" s="11">
        <v>0</v>
      </c>
      <c r="G6" s="11">
        <v>0</v>
      </c>
      <c r="H6" s="11">
        <f>C6</f>
        <v>850</v>
      </c>
    </row>
    <row r="7" spans="2:8" x14ac:dyDescent="0.25">
      <c r="B7" s="14" t="s">
        <v>171</v>
      </c>
      <c r="C7" s="14">
        <v>-260</v>
      </c>
      <c r="D7" s="11">
        <f>D6+C7</f>
        <v>590</v>
      </c>
      <c r="E7" s="11">
        <f>MIN(D6,D7)</f>
        <v>590</v>
      </c>
      <c r="F7" s="11">
        <f>IF(C7&lt;0,-C7,0)</f>
        <v>260</v>
      </c>
      <c r="G7" s="11">
        <f>IF(C7&gt;0,C7,0)</f>
        <v>0</v>
      </c>
      <c r="H7" s="11">
        <v>0</v>
      </c>
    </row>
    <row r="8" spans="2:8" x14ac:dyDescent="0.25">
      <c r="B8" s="14" t="s">
        <v>172</v>
      </c>
      <c r="C8" s="14">
        <v>-140</v>
      </c>
      <c r="D8" s="11">
        <f>D7+C8</f>
        <v>450</v>
      </c>
      <c r="E8" s="11">
        <f>MIN(D7,D8)</f>
        <v>450</v>
      </c>
      <c r="F8" s="11">
        <f>IF(C8&lt;0,-C8,0)</f>
        <v>140</v>
      </c>
      <c r="G8" s="11">
        <f>IF(C8&gt;0,C8,0)</f>
        <v>0</v>
      </c>
      <c r="H8" s="11">
        <v>0</v>
      </c>
    </row>
    <row r="9" spans="2:8" x14ac:dyDescent="0.25">
      <c r="B9" s="14" t="s">
        <v>173</v>
      </c>
      <c r="C9" s="14">
        <v>-120</v>
      </c>
      <c r="D9" s="11">
        <f>D8+C9</f>
        <v>330</v>
      </c>
      <c r="E9" s="11">
        <f>MIN(D8,D9)</f>
        <v>330</v>
      </c>
      <c r="F9" s="11">
        <f>IF(C9&lt;0,-C9,0)</f>
        <v>120</v>
      </c>
      <c r="G9" s="11">
        <f>IF(C9&gt;0,C9,0)</f>
        <v>0</v>
      </c>
      <c r="H9" s="11">
        <v>0</v>
      </c>
    </row>
    <row r="10" spans="2:8" x14ac:dyDescent="0.25">
      <c r="B10" s="14" t="s">
        <v>174</v>
      </c>
      <c r="C10" s="14">
        <v>60</v>
      </c>
      <c r="D10" s="11">
        <f>D9+C10</f>
        <v>390</v>
      </c>
      <c r="E10" s="11">
        <f>MIN(D9,D10)</f>
        <v>330</v>
      </c>
      <c r="F10" s="11">
        <f>IF(C10&lt;0,-C10,0)</f>
        <v>0</v>
      </c>
      <c r="G10" s="11">
        <f>IF(C10&gt;0,C10,0)</f>
        <v>60</v>
      </c>
      <c r="H10" s="11">
        <v>0</v>
      </c>
    </row>
    <row r="11" spans="2:8" x14ac:dyDescent="0.25">
      <c r="B11" s="14" t="s">
        <v>175</v>
      </c>
      <c r="C11" s="14">
        <v>-270</v>
      </c>
      <c r="D11" s="11">
        <f>D10+C11</f>
        <v>120</v>
      </c>
      <c r="E11" s="11">
        <f>MIN(D10,D11)</f>
        <v>120</v>
      </c>
      <c r="F11" s="11">
        <f>IF(C11&lt;0,-C11,0)</f>
        <v>270</v>
      </c>
      <c r="G11" s="11">
        <f>IF(C11&gt;0,C11,0)</f>
        <v>0</v>
      </c>
      <c r="H11" s="11">
        <v>0</v>
      </c>
    </row>
    <row r="12" spans="2:8" x14ac:dyDescent="0.25">
      <c r="B12" s="10" t="s">
        <v>176</v>
      </c>
      <c r="C12" s="10"/>
      <c r="D12" s="10">
        <f>D11</f>
        <v>120</v>
      </c>
      <c r="E12" s="11">
        <v>0</v>
      </c>
      <c r="F12" s="11">
        <v>0</v>
      </c>
      <c r="G12" s="11">
        <v>0</v>
      </c>
      <c r="H12" s="11">
        <f>D11</f>
        <v>120</v>
      </c>
    </row>
  </sheetData>
  <printOptions horizontalCentered="1"/>
  <pageMargins left="0.4" right="0.4" top="1" bottom="1" header="0.511811023622047" footer="0.5"/>
  <pageSetup paperSize="9" orientation="landscape" horizontalDpi="300" verticalDpi="300"/>
  <headerFooter>
    <oddFooter>&amp;C&amp;8 QBM Stuttgart · Diagramm-Baukasten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I10"/>
  <sheetViews>
    <sheetView showGridLines="0" zoomScaleNormal="100" workbookViewId="0"/>
  </sheetViews>
  <sheetFormatPr baseColWidth="10" defaultColWidth="8.7109375" defaultRowHeight="15" x14ac:dyDescent="0.25"/>
  <cols>
    <col min="1" max="1" width="2" customWidth="1"/>
    <col min="2" max="2" width="12" customWidth="1"/>
    <col min="3" max="9" width="8" customWidth="1"/>
  </cols>
  <sheetData>
    <row r="1" spans="2:9" ht="24" customHeight="1" x14ac:dyDescent="0.3">
      <c r="B1" s="19" t="s">
        <v>177</v>
      </c>
    </row>
    <row r="2" spans="2:9" x14ac:dyDescent="0.25">
      <c r="B2" s="6" t="s">
        <v>178</v>
      </c>
    </row>
    <row r="3" spans="2:9" x14ac:dyDescent="0.25">
      <c r="B3" s="20" t="s">
        <v>179</v>
      </c>
    </row>
    <row r="5" spans="2:9" x14ac:dyDescent="0.25">
      <c r="B5" s="8" t="s">
        <v>10</v>
      </c>
      <c r="C5" s="8" t="s">
        <v>180</v>
      </c>
      <c r="D5" s="8" t="s">
        <v>181</v>
      </c>
      <c r="E5" s="8" t="s">
        <v>182</v>
      </c>
      <c r="F5" s="8" t="s">
        <v>183</v>
      </c>
      <c r="G5" s="8" t="s">
        <v>184</v>
      </c>
      <c r="H5" s="8" t="s">
        <v>185</v>
      </c>
      <c r="I5" s="8" t="s">
        <v>68</v>
      </c>
    </row>
    <row r="6" spans="2:9" ht="25.5" customHeight="1" x14ac:dyDescent="0.25">
      <c r="B6" s="10" t="s">
        <v>186</v>
      </c>
      <c r="C6" s="31">
        <v>3</v>
      </c>
      <c r="D6" s="31">
        <v>2</v>
      </c>
      <c r="E6" s="31">
        <v>2</v>
      </c>
      <c r="F6" s="31">
        <v>1</v>
      </c>
      <c r="G6" s="31">
        <v>4</v>
      </c>
      <c r="H6" s="31">
        <v>6</v>
      </c>
      <c r="I6" s="10">
        <f>SUM(C6:H6)</f>
        <v>18</v>
      </c>
    </row>
    <row r="7" spans="2:9" ht="25.5" customHeight="1" x14ac:dyDescent="0.25">
      <c r="B7" s="10" t="s">
        <v>187</v>
      </c>
      <c r="C7" s="31">
        <v>1</v>
      </c>
      <c r="D7" s="31">
        <v>1</v>
      </c>
      <c r="E7" s="31">
        <v>0</v>
      </c>
      <c r="F7" s="31">
        <v>2</v>
      </c>
      <c r="G7" s="31">
        <v>1</v>
      </c>
      <c r="H7" s="31">
        <v>3</v>
      </c>
      <c r="I7" s="10">
        <f>SUM(C7:H7)</f>
        <v>8</v>
      </c>
    </row>
    <row r="8" spans="2:9" ht="25.5" customHeight="1" x14ac:dyDescent="0.25">
      <c r="B8" s="10" t="s">
        <v>188</v>
      </c>
      <c r="C8" s="31">
        <v>5</v>
      </c>
      <c r="D8" s="31">
        <v>4</v>
      </c>
      <c r="E8" s="31">
        <v>3</v>
      </c>
      <c r="F8" s="31">
        <v>4</v>
      </c>
      <c r="G8" s="31">
        <v>6</v>
      </c>
      <c r="H8" s="31">
        <v>9</v>
      </c>
      <c r="I8" s="10">
        <f>SUM(C8:H8)</f>
        <v>31</v>
      </c>
    </row>
    <row r="9" spans="2:9" ht="25.5" customHeight="1" x14ac:dyDescent="0.25">
      <c r="B9" s="10" t="s">
        <v>189</v>
      </c>
      <c r="C9" s="31">
        <v>0</v>
      </c>
      <c r="D9" s="31">
        <v>1</v>
      </c>
      <c r="E9" s="31">
        <v>1</v>
      </c>
      <c r="F9" s="31">
        <v>0</v>
      </c>
      <c r="G9" s="31">
        <v>2</v>
      </c>
      <c r="H9" s="31">
        <v>2</v>
      </c>
      <c r="I9" s="10">
        <f>SUM(C9:H9)</f>
        <v>6</v>
      </c>
    </row>
    <row r="10" spans="2:9" x14ac:dyDescent="0.25">
      <c r="B10" s="10" t="s">
        <v>68</v>
      </c>
      <c r="C10" s="10">
        <f t="shared" ref="C10:I10" si="0">SUM(C6:C9)</f>
        <v>9</v>
      </c>
      <c r="D10" s="10">
        <f t="shared" si="0"/>
        <v>8</v>
      </c>
      <c r="E10" s="10">
        <f t="shared" si="0"/>
        <v>6</v>
      </c>
      <c r="F10" s="10">
        <f t="shared" si="0"/>
        <v>7</v>
      </c>
      <c r="G10" s="10">
        <f t="shared" si="0"/>
        <v>13</v>
      </c>
      <c r="H10" s="10">
        <f t="shared" si="0"/>
        <v>20</v>
      </c>
      <c r="I10" s="10">
        <f t="shared" si="0"/>
        <v>63</v>
      </c>
    </row>
  </sheetData>
  <conditionalFormatting sqref="C6:H9">
    <cfRule type="colorScale" priority="2">
      <colorScale>
        <cfvo type="min"/>
        <cfvo type="percentile" val="50"/>
        <cfvo type="max"/>
        <color rgb="FFFFFFFF"/>
        <color rgb="FFF5D27A"/>
        <color rgb="FF0B2E5B"/>
      </colorScale>
    </cfRule>
    <cfRule type="expression" dxfId="3" priority="3">
      <formula>C6&gt;=PERCENTILE($C$6:$H$9,0.75)</formula>
    </cfRule>
  </conditionalFormatting>
  <printOptions horizontalCentered="1"/>
  <pageMargins left="0.4" right="0.4" top="1" bottom="1" header="0.511811023622047" footer="0.5"/>
  <pageSetup paperSize="9" orientation="landscape" horizontalDpi="300" verticalDpi="300"/>
  <headerFooter>
    <oddFooter>&amp;C&amp;8 QBM Stuttgart · Diagramm-Baukasten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1:E15"/>
  <sheetViews>
    <sheetView showGridLines="0" zoomScaleNormal="100" workbookViewId="0"/>
  </sheetViews>
  <sheetFormatPr baseColWidth="10" defaultColWidth="8.7109375" defaultRowHeight="15" x14ac:dyDescent="0.25"/>
  <cols>
    <col min="1" max="1" width="2" customWidth="1"/>
    <col min="3" max="3" width="44" customWidth="1"/>
    <col min="4" max="4" width="6" customWidth="1"/>
    <col min="5" max="5" width="30" customWidth="1"/>
  </cols>
  <sheetData>
    <row r="1" spans="2:5" ht="24" customHeight="1" x14ac:dyDescent="0.3">
      <c r="B1" s="19" t="s">
        <v>190</v>
      </c>
    </row>
    <row r="2" spans="2:5" x14ac:dyDescent="0.25">
      <c r="B2" s="6" t="s">
        <v>191</v>
      </c>
    </row>
    <row r="3" spans="2:5" x14ac:dyDescent="0.25">
      <c r="B3" s="20" t="s">
        <v>192</v>
      </c>
    </row>
    <row r="5" spans="2:5" ht="30" customHeight="1" x14ac:dyDescent="0.25">
      <c r="C5" s="32" t="s">
        <v>193</v>
      </c>
    </row>
    <row r="6" spans="2:5" ht="15.75" x14ac:dyDescent="0.25">
      <c r="C6" s="33" t="s">
        <v>194</v>
      </c>
    </row>
    <row r="7" spans="2:5" ht="30" customHeight="1" x14ac:dyDescent="0.25">
      <c r="C7" s="34" t="s">
        <v>195</v>
      </c>
    </row>
    <row r="8" spans="2:5" ht="15.75" x14ac:dyDescent="0.25">
      <c r="C8" s="33" t="s">
        <v>194</v>
      </c>
    </row>
    <row r="9" spans="2:5" ht="30" customHeight="1" x14ac:dyDescent="0.25">
      <c r="C9" s="34" t="s">
        <v>196</v>
      </c>
    </row>
    <row r="10" spans="2:5" ht="15.75" x14ac:dyDescent="0.25">
      <c r="C10" s="33" t="s">
        <v>194</v>
      </c>
    </row>
    <row r="11" spans="2:5" ht="30" customHeight="1" x14ac:dyDescent="0.25">
      <c r="C11" s="35" t="s">
        <v>197</v>
      </c>
      <c r="E11" s="36" t="s">
        <v>198</v>
      </c>
    </row>
    <row r="12" spans="2:5" ht="15.75" x14ac:dyDescent="0.25">
      <c r="C12" s="33" t="s">
        <v>199</v>
      </c>
    </row>
    <row r="13" spans="2:5" ht="30" customHeight="1" x14ac:dyDescent="0.25">
      <c r="C13" s="34" t="s">
        <v>200</v>
      </c>
    </row>
    <row r="14" spans="2:5" ht="15.75" x14ac:dyDescent="0.25">
      <c r="C14" s="33" t="s">
        <v>194</v>
      </c>
    </row>
    <row r="15" spans="2:5" ht="30" customHeight="1" x14ac:dyDescent="0.25">
      <c r="C15" s="32" t="s">
        <v>201</v>
      </c>
    </row>
  </sheetData>
  <printOptions horizontalCentered="1"/>
  <pageMargins left="0.4" right="0.4" top="1" bottom="1" header="0.511811023622047" footer="0.5"/>
  <pageSetup paperSize="9" orientation="landscape" horizontalDpi="300" verticalDpi="300"/>
  <headerFooter>
    <oddFooter>&amp;C&amp;8 QBM Stuttgart · Diagramm-Baukasten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1:AD11"/>
  <sheetViews>
    <sheetView showGridLines="0" zoomScaleNormal="100" workbookViewId="0"/>
  </sheetViews>
  <sheetFormatPr baseColWidth="10" defaultColWidth="8.7109375" defaultRowHeight="15" x14ac:dyDescent="0.25"/>
  <cols>
    <col min="1" max="1" width="2" customWidth="1"/>
    <col min="2" max="2" width="34" customWidth="1"/>
    <col min="3" max="3" width="9" customWidth="1"/>
    <col min="4" max="4" width="10" customWidth="1"/>
    <col min="5" max="5" width="9" customWidth="1"/>
    <col min="7" max="30" width="3.5703125" customWidth="1"/>
  </cols>
  <sheetData>
    <row r="1" spans="2:30" ht="24" customHeight="1" x14ac:dyDescent="0.3">
      <c r="B1" s="19" t="s">
        <v>202</v>
      </c>
    </row>
    <row r="2" spans="2:30" x14ac:dyDescent="0.25">
      <c r="B2" s="6" t="s">
        <v>203</v>
      </c>
    </row>
    <row r="3" spans="2:30" x14ac:dyDescent="0.25">
      <c r="B3" s="20" t="s">
        <v>204</v>
      </c>
    </row>
    <row r="4" spans="2:30" x14ac:dyDescent="0.25">
      <c r="B4" s="10" t="s">
        <v>205</v>
      </c>
      <c r="D4" s="14">
        <v>19</v>
      </c>
    </row>
    <row r="5" spans="2:30" x14ac:dyDescent="0.25">
      <c r="G5" s="37" t="s">
        <v>206</v>
      </c>
    </row>
    <row r="6" spans="2:30" ht="25.5" x14ac:dyDescent="0.25">
      <c r="B6" s="8" t="s">
        <v>207</v>
      </c>
      <c r="C6" s="8" t="s">
        <v>208</v>
      </c>
      <c r="D6" s="8" t="s">
        <v>209</v>
      </c>
      <c r="E6" s="8" t="s">
        <v>210</v>
      </c>
      <c r="G6" s="38">
        <v>1</v>
      </c>
      <c r="H6" s="38">
        <v>2</v>
      </c>
      <c r="I6" s="38">
        <v>3</v>
      </c>
      <c r="J6" s="38">
        <v>4</v>
      </c>
      <c r="K6" s="38">
        <v>5</v>
      </c>
      <c r="L6" s="38">
        <v>6</v>
      </c>
      <c r="M6" s="38">
        <v>7</v>
      </c>
      <c r="N6" s="38">
        <v>8</v>
      </c>
      <c r="O6" s="38">
        <v>9</v>
      </c>
      <c r="P6" s="38">
        <v>10</v>
      </c>
      <c r="Q6" s="38">
        <v>11</v>
      </c>
      <c r="R6" s="38">
        <v>12</v>
      </c>
      <c r="S6" s="38">
        <v>13</v>
      </c>
      <c r="T6" s="38">
        <v>14</v>
      </c>
      <c r="U6" s="38">
        <v>15</v>
      </c>
      <c r="V6" s="38">
        <v>16</v>
      </c>
      <c r="W6" s="38">
        <v>17</v>
      </c>
      <c r="X6" s="38">
        <v>18</v>
      </c>
      <c r="Y6" s="38">
        <v>19</v>
      </c>
      <c r="Z6" s="38">
        <v>20</v>
      </c>
      <c r="AA6" s="38">
        <v>21</v>
      </c>
      <c r="AB6" s="38">
        <v>22</v>
      </c>
      <c r="AC6" s="38">
        <v>23</v>
      </c>
      <c r="AD6" s="38">
        <v>24</v>
      </c>
    </row>
    <row r="7" spans="2:30" x14ac:dyDescent="0.25">
      <c r="B7" s="14" t="s">
        <v>211</v>
      </c>
      <c r="C7" s="14">
        <v>1</v>
      </c>
      <c r="D7" s="14">
        <v>4</v>
      </c>
      <c r="E7" s="11">
        <f>C7+D7-1</f>
        <v>4</v>
      </c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</row>
    <row r="8" spans="2:30" x14ac:dyDescent="0.25">
      <c r="B8" s="14" t="s">
        <v>212</v>
      </c>
      <c r="C8" s="14">
        <v>4</v>
      </c>
      <c r="D8" s="14">
        <v>9</v>
      </c>
      <c r="E8" s="11">
        <f>C8+D8-1</f>
        <v>12</v>
      </c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</row>
    <row r="9" spans="2:30" x14ac:dyDescent="0.25">
      <c r="B9" s="14" t="s">
        <v>213</v>
      </c>
      <c r="C9" s="14">
        <v>11</v>
      </c>
      <c r="D9" s="14">
        <v>7</v>
      </c>
      <c r="E9" s="11">
        <f>C9+D9-1</f>
        <v>17</v>
      </c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2:30" x14ac:dyDescent="0.25">
      <c r="B10" s="14" t="s">
        <v>214</v>
      </c>
      <c r="C10" s="14">
        <v>15</v>
      </c>
      <c r="D10" s="14">
        <v>5</v>
      </c>
      <c r="E10" s="11">
        <f>C10+D10-1</f>
        <v>19</v>
      </c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</row>
    <row r="11" spans="2:30" x14ac:dyDescent="0.25">
      <c r="B11" s="14" t="s">
        <v>215</v>
      </c>
      <c r="C11" s="14">
        <v>19</v>
      </c>
      <c r="D11" s="14">
        <v>6</v>
      </c>
      <c r="E11" s="11">
        <f>C11+D11-1</f>
        <v>24</v>
      </c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</row>
  </sheetData>
  <conditionalFormatting sqref="G7:AD11">
    <cfRule type="expression" dxfId="2" priority="2">
      <formula>G$6=$D$4</formula>
    </cfRule>
    <cfRule type="expression" dxfId="1" priority="3">
      <formula>AND(G$6&gt;=$C7,G$6&lt;=$E7)</formula>
    </cfRule>
  </conditionalFormatting>
  <printOptions horizontalCentered="1"/>
  <pageMargins left="0.4" right="0.4" top="1" bottom="1" header="0.511811023622047" footer="0.5"/>
  <pageSetup paperSize="9" orientation="landscape" horizontalDpi="300" verticalDpi="300"/>
  <headerFooter>
    <oddFooter>&amp;C&amp;8 QBM Stuttgart · Diagramm-Baukasten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1:I12"/>
  <sheetViews>
    <sheetView showGridLines="0" zoomScaleNormal="100" workbookViewId="0"/>
  </sheetViews>
  <sheetFormatPr baseColWidth="10" defaultColWidth="8.7109375" defaultRowHeight="15" x14ac:dyDescent="0.25"/>
  <cols>
    <col min="1" max="1" width="2" customWidth="1"/>
    <col min="2" max="9" width="15" customWidth="1"/>
  </cols>
  <sheetData>
    <row r="1" spans="2:9" ht="24" customHeight="1" x14ac:dyDescent="0.3">
      <c r="B1" s="19" t="s">
        <v>216</v>
      </c>
    </row>
    <row r="2" spans="2:9" x14ac:dyDescent="0.25">
      <c r="B2" s="6" t="s">
        <v>217</v>
      </c>
    </row>
    <row r="3" spans="2:9" x14ac:dyDescent="0.25">
      <c r="B3" s="20" t="s">
        <v>218</v>
      </c>
    </row>
    <row r="5" spans="2:9" ht="21.75" customHeight="1" x14ac:dyDescent="0.25">
      <c r="D5" s="4" t="s">
        <v>219</v>
      </c>
      <c r="E5" s="4"/>
      <c r="F5" s="4"/>
      <c r="G5" s="4"/>
    </row>
    <row r="6" spans="2:9" ht="18" customHeight="1" x14ac:dyDescent="0.25">
      <c r="D6" s="3" t="s">
        <v>220</v>
      </c>
      <c r="E6" s="3"/>
      <c r="F6" s="3"/>
      <c r="G6" s="3"/>
    </row>
    <row r="7" spans="2:9" x14ac:dyDescent="0.25">
      <c r="D7" s="2" t="s">
        <v>194</v>
      </c>
      <c r="E7" s="2"/>
      <c r="F7" s="2"/>
      <c r="G7" s="2"/>
    </row>
    <row r="8" spans="2:9" ht="21.75" customHeight="1" x14ac:dyDescent="0.25">
      <c r="D8" s="1" t="s">
        <v>221</v>
      </c>
      <c r="E8" s="1"/>
      <c r="F8" s="1"/>
      <c r="G8" s="1"/>
    </row>
    <row r="9" spans="2:9" ht="18" customHeight="1" x14ac:dyDescent="0.25">
      <c r="D9" s="3" t="s">
        <v>220</v>
      </c>
      <c r="E9" s="3"/>
      <c r="F9" s="3"/>
      <c r="G9" s="3"/>
    </row>
    <row r="10" spans="2:9" x14ac:dyDescent="0.25">
      <c r="B10" s="2" t="s">
        <v>222</v>
      </c>
      <c r="C10" s="2"/>
      <c r="D10" s="2"/>
      <c r="E10" s="2"/>
      <c r="F10" s="2"/>
      <c r="G10" s="2"/>
      <c r="H10" s="2"/>
      <c r="I10" s="2"/>
    </row>
    <row r="11" spans="2:9" ht="21.75" customHeight="1" x14ac:dyDescent="0.25">
      <c r="B11" s="4" t="s">
        <v>223</v>
      </c>
      <c r="C11" s="4"/>
      <c r="D11" s="4" t="s">
        <v>224</v>
      </c>
      <c r="E11" s="4"/>
      <c r="F11" s="4" t="s">
        <v>225</v>
      </c>
      <c r="G11" s="4"/>
      <c r="H11" s="4" t="s">
        <v>226</v>
      </c>
      <c r="I11" s="4"/>
    </row>
    <row r="12" spans="2:9" ht="18" customHeight="1" x14ac:dyDescent="0.25">
      <c r="B12" s="3" t="s">
        <v>220</v>
      </c>
      <c r="C12" s="3"/>
      <c r="D12" s="3" t="s">
        <v>220</v>
      </c>
      <c r="E12" s="3"/>
      <c r="F12" s="3" t="s">
        <v>220</v>
      </c>
      <c r="G12" s="3"/>
      <c r="H12" s="3" t="s">
        <v>220</v>
      </c>
      <c r="I12" s="3"/>
    </row>
  </sheetData>
  <mergeCells count="14">
    <mergeCell ref="B12:C12"/>
    <mergeCell ref="D12:E12"/>
    <mergeCell ref="F12:G12"/>
    <mergeCell ref="H12:I12"/>
    <mergeCell ref="B10:I10"/>
    <mergeCell ref="B11:C11"/>
    <mergeCell ref="D11:E11"/>
    <mergeCell ref="F11:G11"/>
    <mergeCell ref="H11:I11"/>
    <mergeCell ref="D5:G5"/>
    <mergeCell ref="D6:G6"/>
    <mergeCell ref="D7:G7"/>
    <mergeCell ref="D8:G8"/>
    <mergeCell ref="D9:G9"/>
  </mergeCells>
  <printOptions horizontalCentered="1"/>
  <pageMargins left="0.4" right="0.4" top="1" bottom="1" header="0.511811023622047" footer="0.5"/>
  <pageSetup paperSize="9" orientation="landscape" horizontalDpi="300" verticalDpi="300"/>
  <headerFooter>
    <oddFooter>&amp;C&amp;8 QBM Stuttgart · Diagramm-Baukasten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1:N9"/>
  <sheetViews>
    <sheetView showGridLines="0" zoomScaleNormal="100" workbookViewId="0"/>
  </sheetViews>
  <sheetFormatPr baseColWidth="10" defaultColWidth="8.7109375" defaultRowHeight="15" x14ac:dyDescent="0.25"/>
  <cols>
    <col min="1" max="1" width="2" customWidth="1"/>
    <col min="2" max="2" width="26" customWidth="1"/>
    <col min="5" max="14" width="5" customWidth="1"/>
  </cols>
  <sheetData>
    <row r="1" spans="2:14" ht="24" customHeight="1" x14ac:dyDescent="0.3">
      <c r="B1" s="19" t="s">
        <v>227</v>
      </c>
    </row>
    <row r="2" spans="2:14" x14ac:dyDescent="0.25">
      <c r="B2" s="6" t="s">
        <v>228</v>
      </c>
    </row>
    <row r="3" spans="2:14" x14ac:dyDescent="0.25">
      <c r="B3" s="20" t="s">
        <v>229</v>
      </c>
    </row>
    <row r="6" spans="2:14" ht="33.75" customHeight="1" x14ac:dyDescent="0.35">
      <c r="B6" s="10" t="s">
        <v>230</v>
      </c>
      <c r="C6" s="14">
        <v>10</v>
      </c>
      <c r="E6" s="40" t="str">
        <f>IF(1&lt;=$C$7,"●",IF(1&lt;=$C$6,"○",""))</f>
        <v>●</v>
      </c>
      <c r="F6" s="40" t="str">
        <f>IF(2&lt;=$C$7,"●",IF(2&lt;=$C$6,"○",""))</f>
        <v>●</v>
      </c>
      <c r="G6" s="40" t="str">
        <f>IF(3&lt;=$C$7,"●",IF(3&lt;=$C$6,"○",""))</f>
        <v>●</v>
      </c>
      <c r="H6" s="40" t="str">
        <f>IF(4&lt;=$C$7,"●",IF(4&lt;=$C$6,"○",""))</f>
        <v>●</v>
      </c>
      <c r="I6" s="40" t="str">
        <f>IF(5&lt;=$C$7,"●",IF(5&lt;=$C$6,"○",""))</f>
        <v>●</v>
      </c>
      <c r="J6" s="40" t="str">
        <f>IF(6&lt;=$C$7,"●",IF(6&lt;=$C$6,"○",""))</f>
        <v>●</v>
      </c>
      <c r="K6" s="40" t="str">
        <f>IF(7&lt;=$C$7,"●",IF(7&lt;=$C$6,"○",""))</f>
        <v>●</v>
      </c>
      <c r="L6" s="40" t="str">
        <f>IF(8&lt;=$C$7,"●",IF(8&lt;=$C$6,"○",""))</f>
        <v>○</v>
      </c>
      <c r="M6" s="40" t="str">
        <f>IF(9&lt;=$C$7,"●",IF(9&lt;=$C$6,"○",""))</f>
        <v>○</v>
      </c>
      <c r="N6" s="40" t="str">
        <f>IF(10&lt;=$C$7,"●",IF(10&lt;=$C$6,"○",""))</f>
        <v>○</v>
      </c>
    </row>
    <row r="7" spans="2:14" x14ac:dyDescent="0.25">
      <c r="B7" s="10" t="s">
        <v>231</v>
      </c>
      <c r="C7" s="14">
        <v>7</v>
      </c>
    </row>
    <row r="8" spans="2:14" ht="15.75" x14ac:dyDescent="0.25">
      <c r="B8" s="10" t="s">
        <v>232</v>
      </c>
      <c r="C8" s="41">
        <f>C7/C6</f>
        <v>0.7</v>
      </c>
      <c r="E8" s="42" t="str">
        <f>TEXT(C7,"0")&amp;" von "&amp;TEXT(C6,"0")&amp;" Mitarbeitern in 8D geschult"</f>
        <v>7 von 10 Mitarbeitern in 8D geschult</v>
      </c>
    </row>
    <row r="9" spans="2:14" x14ac:dyDescent="0.25">
      <c r="E9" s="43" t="s">
        <v>233</v>
      </c>
    </row>
  </sheetData>
  <conditionalFormatting sqref="E6:N6">
    <cfRule type="expression" dxfId="0" priority="2">
      <formula>E6="●"</formula>
    </cfRule>
  </conditionalFormatting>
  <printOptions horizontalCentered="1"/>
  <pageMargins left="0.4" right="0.4" top="1" bottom="1" header="0.511811023622047" footer="0.5"/>
  <pageSetup paperSize="9" orientation="landscape" horizontalDpi="300" verticalDpi="300"/>
  <headerFooter>
    <oddFooter>&amp;C&amp;8 QBM Stuttgart · Diagramm-Baukasten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Übersicht</vt:lpstr>
      <vt:lpstr>01 Säule-Balken</vt:lpstr>
      <vt:lpstr>02 Linie</vt:lpstr>
      <vt:lpstr>03 Kreis</vt:lpstr>
      <vt:lpstr>04 Fläche</vt:lpstr>
      <vt:lpstr>05 Streu</vt:lpstr>
      <vt:lpstr>06 Histogramm</vt:lpstr>
      <vt:lpstr>07 Boxplot</vt:lpstr>
      <vt:lpstr>08 Netz-Radar</vt:lpstr>
      <vt:lpstr>09 Wasserfall</vt:lpstr>
      <vt:lpstr>10 Heatmap</vt:lpstr>
      <vt:lpstr>11 Fluss</vt:lpstr>
      <vt:lpstr>12 Gantt</vt:lpstr>
      <vt:lpstr>13 Organigramm</vt:lpstr>
      <vt:lpstr>14 Piktogramm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QBM Stuttgart</dc:creator>
  <dc:description/>
  <cp:lastModifiedBy>QBM Stuttgart</cp:lastModifiedBy>
  <cp:revision>1</cp:revision>
  <dcterms:created xsi:type="dcterms:W3CDTF">2026-10-17T21:27:12Z</dcterms:created>
  <dcterms:modified xsi:type="dcterms:W3CDTF">2026-10-20T04:29:14Z</dcterms:modified>
  <dc:language>en-US</dc:language>
  <cp:version>1</cp:version>
</cp:coreProperties>
</file>